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4265" windowHeight="1125" firstSheet="4" activeTab="4"/>
  </bookViews>
  <sheets>
    <sheet name="hoja 1" sheetId="3" state="hidden" r:id="rId1"/>
    <sheet name="PA" sheetId="4" state="hidden" r:id="rId2"/>
    <sheet name="Hoja2" sheetId="5" state="hidden" r:id="rId3"/>
    <sheet name="Hoja1" sheetId="6" state="hidden" r:id="rId4"/>
    <sheet name="PA Institucionales" sheetId="7" r:id="rId5"/>
  </sheets>
  <externalReferences>
    <externalReference r:id="rId6"/>
  </externalReferences>
  <definedNames>
    <definedName name="_xlnm._FilterDatabase" localSheetId="0" hidden="1">'hoja 1'!$A$12:$W$184</definedName>
    <definedName name="_xlnm._FilterDatabase" localSheetId="3" hidden="1">Hoja1!$A$1:$A$81</definedName>
    <definedName name="_xlnm._FilterDatabase" localSheetId="1" hidden="1">PA!$A$12:$W$46</definedName>
    <definedName name="_xlnm._FilterDatabase" localSheetId="4" hidden="1">'PA Institucionales'!$A$12:$AE$74</definedName>
    <definedName name="Años_préstamo">[1]amortization!$C$10</definedName>
    <definedName name="_xlnm.Print_Area" localSheetId="0">'hoja 1'!$B$12:$W$14</definedName>
    <definedName name="bv" localSheetId="0">EOMONTH('hoja 1'!inicio_pago,0)='hoja 1'!inicio_pago</definedName>
    <definedName name="bv">EOMONTH(inicio_pago,0)=inicio_pago</definedName>
    <definedName name="CONCAGASTO" localSheetId="0">#REF!</definedName>
    <definedName name="CONCAGASTO">#REF!</definedName>
    <definedName name="CONCAINGRESO" localSheetId="0">#REF!</definedName>
    <definedName name="CONCAINGRESO">#REF!</definedName>
    <definedName name="credit_int_dias" localSheetId="0">VLOOKUP(Núm_préstamo,r_condiciones,16,0)</definedName>
    <definedName name="credit_int_dias">VLOOKUP(Núm_préstamo,r_condiciones,16,0)</definedName>
    <definedName name="credit_simple" localSheetId="0">VLOOKUP(Núm_préstamo,r_condiciones,14,0)</definedName>
    <definedName name="credit_simple">VLOOKUP(Núm_préstamo,r_condiciones,14,0)</definedName>
    <definedName name="cuota_tipo" localSheetId="0">VLOOKUP(Núm_préstamo,r_condiciones,8,0)</definedName>
    <definedName name="cuota_tipo">VLOOKUP(Núm_préstamo,r_condiciones,8,0)</definedName>
    <definedName name="Importe_del_préstamo">[1]amortization!$C$7</definedName>
    <definedName name="index" localSheetId="0">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0">IF('hoja 1'!inicio_pago_int&gt;Inicio_prestamo,IF(EOMONTH('hoja 1'!inicio_pago_int,0)='hoja 1'!inicio_pago_int,'hoja 1'!inicio_pago_int1,'hoja 1'!inicio_pago_int0),Inicio_prestamo)</definedName>
    <definedName name="inicio_pago">IF(inicio_pago_int&gt;Inicio_prestamo,IF(EOMONTH(inicio_pago_int,0)=inicio_pago_int,inicio_pago_int1,inicio_pago_int0),Inicio_prestamo)</definedName>
    <definedName name="inicio_pago_finmes" localSheetId="0">EOMONTH('hoja 1'!inicio_pago,0)='hoja 1'!inicio_pago</definedName>
    <definedName name="inicio_pago_finmes">EOMONTH(inicio_pago,0)=inicio_pago</definedName>
    <definedName name="inicio_pago_int" localSheetId="0">VLOOKUP(Núm_préstamo,r_condiciones,13,0)</definedName>
    <definedName name="inicio_pago_int">VLOOKUP(Núm_préstamo,r_condiciones,13,0)</definedName>
    <definedName name="inicio_pago_int0" localSheetId="0">DATE(YEAR('hoja 1'!inicio_pago_int),MONTH('hoja 1'!inicio_pago_int)-12/Núm_pagos_al_año,DAY('hoja 1'!inicio_pago_int))</definedName>
    <definedName name="inicio_pago_int0">DATE(YEAR(inicio_pago_int),MONTH(inicio_pago_int)-12/Núm_pagos_al_año,DAY(inicio_pago_int))</definedName>
    <definedName name="inicio_pago_int1" localSheetId="0">EOMONTH('hoja 1'!inicio_pago_int,-12/Núm_pagos_al_año)</definedName>
    <definedName name="inicio_pago_int1">EOMONTH(inicio_pago_int,-12/Núm_pagos_al_año)</definedName>
    <definedName name="Inicio_prestamo">[1]amortization!$C$9</definedName>
    <definedName name="Ml" localSheetId="0">#REF!</definedName>
    <definedName name="Ml">#REF!</definedName>
    <definedName name="Núm_de_desembolsos">[1]amortization!$C$8</definedName>
    <definedName name="Núm_préstamo">[1]amortization_year!$O$5</definedName>
    <definedName name="Número_de_pagos" localSheetId="0">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0">VLOOKUP(Núm_préstamo,r_condiciones,2,0)</definedName>
    <definedName name="tasa_code">VLOOKUP(Núm_préstamo,r_condiciones,2,0)</definedName>
    <definedName name="tasa_column" localSheetId="0">VLOOKUP('hoja 1'!tasa_code,r_tasa,3,0)</definedName>
    <definedName name="tasa_column">VLOOKUP(tasa_code,r_tasa,3,0)</definedName>
    <definedName name="tasa_fija" localSheetId="0">IF('hoja 1'!tasa_code=0,VLOOKUP(Núm_préstamo,r_tasas_fijas,3,0),NA())</definedName>
    <definedName name="tasa_fija">IF(tasa_code=0,VLOOKUP(Núm_préstamo,r_tasas_fijas,3,0),NA())</definedName>
    <definedName name="tasa_tipo" localSheetId="0">VLOOKUP(Núm_préstamo,r_condiciones,4,0)</definedName>
    <definedName name="tasa_tipo">VLOOKUP(Núm_préstamo,r_condiciones,4,0)</definedName>
    <definedName name="_xlnm.Print_Titles" localSheetId="0">'hoja 1'!$13:$13</definedName>
    <definedName name="TT">#N/A</definedName>
    <definedName name="Valores_especificados" localSheetId="0">IF(Importe_del_préstamo*Años_préstamo*Inicio_prestamo*'hoja 1'!tasa_column&gt;0,1,0)</definedName>
    <definedName name="Valores_especificados">IF(Importe_del_préstamo*Años_préstamo*Inicio_prestamo*tasa_column&gt;0,1,0)</definedName>
    <definedName name="VN">#N/A</definedName>
  </definedNames>
  <calcPr calcId="145621"/>
</workbook>
</file>

<file path=xl/calcChain.xml><?xml version="1.0" encoding="utf-8"?>
<calcChain xmlns="http://schemas.openxmlformats.org/spreadsheetml/2006/main">
  <c r="AB19" i="7" l="1"/>
  <c r="AC39" i="7"/>
  <c r="AB38" i="7"/>
  <c r="AB35" i="7"/>
  <c r="AB28" i="7"/>
  <c r="AB20" i="7"/>
  <c r="AB23" i="7"/>
  <c r="AB22" i="7"/>
  <c r="AC21" i="7"/>
  <c r="AB18" i="7"/>
  <c r="AB16" i="7"/>
  <c r="AC16" i="7" s="1"/>
  <c r="AB42" i="7" l="1"/>
  <c r="AB41" i="7"/>
  <c r="AB27" i="7"/>
  <c r="AC27" i="7" s="1"/>
  <c r="AC28" i="7"/>
  <c r="AC19" i="7"/>
  <c r="AC20" i="7"/>
  <c r="O20" i="7" s="1"/>
  <c r="AC49" i="7" l="1"/>
  <c r="AB50" i="7"/>
  <c r="AC50" i="7" s="1"/>
  <c r="AB69" i="7"/>
  <c r="AB70" i="7"/>
  <c r="AB71" i="7"/>
  <c r="AB73" i="7"/>
  <c r="AB74" i="7"/>
  <c r="AB72" i="7"/>
  <c r="AB68" i="7"/>
  <c r="S67" i="7"/>
  <c r="AB67" i="7" s="1"/>
  <c r="AB66" i="7"/>
  <c r="AC66" i="7" s="1"/>
  <c r="AB65" i="7"/>
  <c r="AB61" i="7"/>
  <c r="AC61" i="7" s="1"/>
  <c r="AB60" i="7"/>
  <c r="AC60" i="7" s="1"/>
  <c r="AB59" i="7"/>
  <c r="AB52" i="7"/>
  <c r="AB51" i="7"/>
  <c r="AB48" i="7"/>
  <c r="AB47" i="7"/>
  <c r="P45" i="7"/>
  <c r="Q45" i="7" s="1"/>
  <c r="R45" i="7" s="1"/>
  <c r="S45" i="7" s="1"/>
  <c r="T45" i="7" s="1"/>
  <c r="U45" i="7" s="1"/>
  <c r="AC44" i="7"/>
  <c r="O44" i="7" s="1"/>
  <c r="W44" i="7"/>
  <c r="V44" i="7"/>
  <c r="U44" i="7"/>
  <c r="T44" i="7"/>
  <c r="AB43" i="7"/>
  <c r="AC43" i="7" s="1"/>
  <c r="V45" i="7" l="1"/>
  <c r="W45" i="7" s="1"/>
  <c r="AC35" i="7"/>
  <c r="AC38" i="7"/>
  <c r="AC33" i="7"/>
  <c r="AB45" i="7" l="1"/>
  <c r="O31" i="7"/>
  <c r="O32" i="7"/>
  <c r="O33" i="7"/>
  <c r="O34" i="7"/>
  <c r="O35" i="7"/>
  <c r="O36" i="7"/>
  <c r="AC48" i="7"/>
  <c r="AC65" i="7"/>
  <c r="AB64" i="7"/>
  <c r="AA63" i="7"/>
  <c r="O42" i="7"/>
  <c r="O41" i="7"/>
  <c r="O39" i="7"/>
  <c r="O38" i="7"/>
  <c r="O37" i="7"/>
  <c r="O26" i="7"/>
  <c r="O25" i="7"/>
  <c r="O24" i="7"/>
  <c r="O22" i="7"/>
  <c r="O21" i="7"/>
  <c r="O19" i="7"/>
  <c r="O17" i="7"/>
  <c r="O16" i="7"/>
  <c r="O15" i="7"/>
  <c r="AB46" i="7"/>
  <c r="AB63" i="7" l="1"/>
  <c r="AC63" i="7" s="1"/>
  <c r="AC64" i="7"/>
  <c r="AB57" i="7" l="1"/>
  <c r="AB56" i="7"/>
  <c r="O56" i="7" s="1"/>
  <c r="O23" i="7"/>
  <c r="AB54" i="7"/>
  <c r="AC56" i="7" l="1"/>
  <c r="AC59" i="7"/>
  <c r="AC52" i="7"/>
  <c r="AC57" i="7"/>
  <c r="O57" i="7"/>
  <c r="O43" i="7"/>
  <c r="AC47" i="7"/>
  <c r="AC58" i="7"/>
  <c r="AC62" i="7"/>
  <c r="AC23" i="7"/>
  <c r="AC67" i="7" l="1"/>
  <c r="AC29" i="7"/>
  <c r="AC53" i="7" l="1"/>
  <c r="M59" i="7" l="1"/>
  <c r="M55" i="7"/>
  <c r="M52" i="7"/>
  <c r="M49" i="7"/>
  <c r="M47" i="7"/>
  <c r="L22" i="7" l="1"/>
  <c r="L23" i="7"/>
  <c r="L24" i="7"/>
  <c r="L28" i="7"/>
  <c r="L25" i="7"/>
  <c r="L26" i="7"/>
  <c r="T45" i="4" l="1"/>
  <c r="U45" i="4" s="1"/>
  <c r="T42" i="4"/>
  <c r="U42" i="4" s="1"/>
  <c r="T29" i="4"/>
  <c r="U29" i="4" s="1"/>
  <c r="T21" i="4"/>
  <c r="U21" i="4" s="1"/>
  <c r="T27" i="4"/>
  <c r="U27" i="4" s="1"/>
  <c r="T26" i="4"/>
  <c r="U26" i="4" s="1"/>
  <c r="T24" i="4"/>
  <c r="U24" i="4" s="1"/>
  <c r="T44" i="4"/>
  <c r="U44" i="4" s="1"/>
  <c r="T43" i="4"/>
  <c r="U43" i="4" s="1"/>
  <c r="T35" i="4"/>
  <c r="U35" i="4" s="1"/>
  <c r="T34" i="4"/>
  <c r="U34" i="4" s="1"/>
  <c r="T36" i="4"/>
  <c r="T33" i="4"/>
  <c r="U33" i="4" s="1"/>
  <c r="T32" i="4"/>
  <c r="U32" i="4"/>
  <c r="T15" i="4" l="1"/>
  <c r="T46" i="4" l="1"/>
  <c r="U46" i="4" s="1"/>
  <c r="T41" i="4"/>
  <c r="U41" i="4" s="1"/>
  <c r="T40" i="4"/>
  <c r="U40" i="4" s="1"/>
  <c r="T39" i="4"/>
  <c r="U39" i="4" s="1"/>
  <c r="T38" i="4"/>
  <c r="U38" i="4" s="1"/>
  <c r="T37" i="4"/>
  <c r="U37" i="4" s="1"/>
  <c r="U36" i="4"/>
  <c r="T31" i="4"/>
  <c r="U31" i="4" s="1"/>
  <c r="T30" i="4"/>
  <c r="U30" i="4" s="1"/>
  <c r="T28" i="4"/>
  <c r="U28" i="4"/>
  <c r="T25" i="4"/>
  <c r="U25" i="4" s="1"/>
  <c r="T23" i="4"/>
  <c r="U23" i="4" s="1"/>
  <c r="T22" i="4"/>
  <c r="U22" i="4" s="1"/>
  <c r="T20" i="4"/>
  <c r="U20" i="4" s="1"/>
  <c r="T19" i="4"/>
  <c r="U19" i="4" s="1"/>
  <c r="T18" i="4"/>
  <c r="U18" i="4" s="1"/>
  <c r="T14" i="4"/>
  <c r="U14" i="4" s="1"/>
  <c r="T17" i="4"/>
  <c r="U17" i="4" s="1"/>
  <c r="N16" i="4"/>
  <c r="T16" i="4" s="1"/>
  <c r="U16" i="4" s="1"/>
  <c r="U15" i="4"/>
  <c r="AC18" i="7"/>
  <c r="O18" i="7"/>
</calcChain>
</file>

<file path=xl/comments1.xml><?xml version="1.0" encoding="utf-8"?>
<comments xmlns="http://schemas.openxmlformats.org/spreadsheetml/2006/main">
  <authors>
    <author>vanessa.maestre</author>
  </authors>
  <commentList>
    <comment ref="N164" authorId="0">
      <text>
        <r>
          <rPr>
            <b/>
            <sz val="9"/>
            <color indexed="81"/>
            <rFont val="Tahoma"/>
            <family val="2"/>
          </rPr>
          <t>vanessa.maestre:</t>
        </r>
        <r>
          <rPr>
            <sz val="9"/>
            <color indexed="81"/>
            <rFont val="Tahoma"/>
            <family val="2"/>
          </rPr>
          <t xml:space="preserve">
proyectado</t>
        </r>
      </text>
    </comment>
  </commentList>
</comments>
</file>

<file path=xl/comments2.xml><?xml version="1.0" encoding="utf-8"?>
<comments xmlns="http://schemas.openxmlformats.org/spreadsheetml/2006/main">
  <authors>
    <author>Juan C. Ochoa</author>
    <author>Juan Camilo Ochoa Pabón</author>
  </authors>
  <commentList>
    <comment ref="D12" authorId="0">
      <text>
        <r>
          <rPr>
            <b/>
            <sz val="9"/>
            <color indexed="81"/>
            <rFont val="Tahoma"/>
            <family val="2"/>
          </rPr>
          <t>Juan C. Ochoa:</t>
        </r>
        <r>
          <rPr>
            <sz val="9"/>
            <color indexed="81"/>
            <rFont val="Tahoma"/>
            <family val="2"/>
          </rPr>
          <t xml:space="preserve">
Se pierde información del proyecto de inversión por ejemplo 160483.</t>
        </r>
      </text>
    </comment>
    <comment ref="T13" authorId="0">
      <text>
        <r>
          <rPr>
            <b/>
            <sz val="9"/>
            <color indexed="81"/>
            <rFont val="Tahoma"/>
            <family val="2"/>
          </rPr>
          <t>Juan C. Ochoa:</t>
        </r>
        <r>
          <rPr>
            <sz val="9"/>
            <color indexed="81"/>
            <rFont val="Tahoma"/>
            <family val="2"/>
          </rPr>
          <t xml:space="preserve">
Avance acumulado del Cuatrienio? Si es así, solo útil para porcentaje.</t>
        </r>
      </text>
    </comment>
    <comment ref="T15" authorId="1">
      <text>
        <r>
          <rPr>
            <b/>
            <sz val="9"/>
            <color indexed="81"/>
            <rFont val="Tahoma"/>
            <family val="2"/>
          </rPr>
          <t>Juan Camilo Ochoa Pabón:</t>
        </r>
        <r>
          <rPr>
            <sz val="9"/>
            <color indexed="81"/>
            <rFont val="Tahoma"/>
            <family val="2"/>
          </rPr>
          <t xml:space="preserve">
Organizar
</t>
        </r>
      </text>
    </comment>
    <comment ref="H46" authorId="0">
      <text>
        <r>
          <rPr>
            <b/>
            <sz val="9"/>
            <color indexed="81"/>
            <rFont val="Tahoma"/>
            <family val="2"/>
          </rPr>
          <t>Juan C. Ochoa:</t>
        </r>
        <r>
          <rPr>
            <sz val="9"/>
            <color indexed="81"/>
            <rFont val="Tahoma"/>
            <family val="2"/>
          </rPr>
          <t xml:space="preserve">
Hay un indicador que no está en el Plan de Desarrollo Viviendas escrituradas proyectos 2012-2017 con 806 como meta y con un código de indicador de seguimiento.</t>
        </r>
      </text>
    </comment>
  </commentList>
</comments>
</file>

<file path=xl/comments3.xml><?xml version="1.0" encoding="utf-8"?>
<comments xmlns="http://schemas.openxmlformats.org/spreadsheetml/2006/main">
  <authors>
    <author>Claudia Velasquez Higuita</author>
  </authors>
  <commentList>
    <comment ref="M50" authorId="0">
      <text>
        <r>
          <rPr>
            <b/>
            <sz val="9"/>
            <color indexed="81"/>
            <rFont val="Tahoma"/>
            <family val="2"/>
          </rPr>
          <t>Claudia Velasquez Higuita:</t>
        </r>
        <r>
          <rPr>
            <sz val="9"/>
            <color indexed="81"/>
            <rFont val="Tahoma"/>
            <family val="2"/>
          </rPr>
          <t xml:space="preserve">
Colinas de Occidente (120), Castilla (72), La Cruz 1 T 4 (45), Madre Laura (20)</t>
        </r>
      </text>
    </comment>
    <comment ref="M51" authorId="0">
      <text>
        <r>
          <rPr>
            <b/>
            <sz val="9"/>
            <color indexed="81"/>
            <rFont val="Tahoma"/>
            <family val="2"/>
          </rPr>
          <t>Claudia Velasquez Higuita:</t>
        </r>
        <r>
          <rPr>
            <sz val="9"/>
            <color indexed="81"/>
            <rFont val="Tahoma"/>
            <family val="2"/>
          </rPr>
          <t xml:space="preserve">
Definida por Sub Poblacional el 18 de diciembre de 2018</t>
        </r>
      </text>
    </comment>
    <comment ref="M53" authorId="0">
      <text>
        <r>
          <rPr>
            <b/>
            <sz val="9"/>
            <color indexed="81"/>
            <rFont val="Tahoma"/>
            <family val="2"/>
          </rPr>
          <t>Claudia Velasquez Higuita:</t>
        </r>
        <r>
          <rPr>
            <sz val="9"/>
            <color indexed="81"/>
            <rFont val="Tahoma"/>
            <family val="2"/>
          </rPr>
          <t xml:space="preserve">
Arboleda de San Antonio (115), Ciudad del Este Etapa C (448)</t>
        </r>
      </text>
    </comment>
    <comment ref="M54" authorId="0">
      <text>
        <r>
          <rPr>
            <b/>
            <sz val="9"/>
            <color indexed="81"/>
            <rFont val="Tahoma"/>
            <family val="2"/>
          </rPr>
          <t>Claudia Velasquez Higuita:</t>
        </r>
        <r>
          <rPr>
            <sz val="9"/>
            <color indexed="81"/>
            <rFont val="Tahoma"/>
            <family val="2"/>
          </rPr>
          <t xml:space="preserve">
La Colinita (110), Bosque Verde (2.036), Colinas de Occidente (677), Subsidios de Cajas (31). </t>
        </r>
      </text>
    </comment>
    <comment ref="AA61" authorId="0">
      <text>
        <r>
          <rPr>
            <b/>
            <sz val="9"/>
            <color indexed="81"/>
            <rFont val="Tahoma"/>
            <family val="2"/>
          </rPr>
          <t>Claudia Velasquez Higuita:</t>
        </r>
        <r>
          <rPr>
            <sz val="9"/>
            <color indexed="81"/>
            <rFont val="Tahoma"/>
            <family val="2"/>
          </rPr>
          <t xml:space="preserve">
Eliminar los que no corresponden a contratos 2018</t>
        </r>
      </text>
    </comment>
    <comment ref="R67" authorId="0">
      <text>
        <r>
          <rPr>
            <b/>
            <sz val="9"/>
            <color indexed="81"/>
            <rFont val="Tahoma"/>
            <family val="2"/>
          </rPr>
          <t>Claudia Velasquez Higuita:</t>
        </r>
        <r>
          <rPr>
            <sz val="9"/>
            <color indexed="81"/>
            <rFont val="Tahoma"/>
            <family val="2"/>
          </rPr>
          <t xml:space="preserve">
Se corrige la cifra presentada para marzo, pasando de 40 a 11</t>
        </r>
      </text>
    </comment>
    <comment ref="R71" authorId="0">
      <text>
        <r>
          <rPr>
            <b/>
            <sz val="9"/>
            <color indexed="81"/>
            <rFont val="Tahoma"/>
            <family val="2"/>
          </rPr>
          <t>Claudia Velasquez Higuita:</t>
        </r>
        <r>
          <rPr>
            <sz val="9"/>
            <color indexed="81"/>
            <rFont val="Tahoma"/>
            <family val="2"/>
          </rPr>
          <t xml:space="preserve">
Se corrige la cantidad reportada para marzo, pasando de 0 a 102 subsidios asignados</t>
        </r>
      </text>
    </comment>
  </commentList>
</comments>
</file>

<file path=xl/sharedStrings.xml><?xml version="1.0" encoding="utf-8"?>
<sst xmlns="http://schemas.openxmlformats.org/spreadsheetml/2006/main" count="2408" uniqueCount="885">
  <si>
    <r>
      <t xml:space="preserve">VERSIÓN: </t>
    </r>
    <r>
      <rPr>
        <sz val="10"/>
        <color theme="1"/>
        <rFont val="Calibri"/>
        <family val="2"/>
        <scheme val="minor"/>
      </rPr>
      <t>01</t>
    </r>
  </si>
  <si>
    <r>
      <t xml:space="preserve">PÁGINA: </t>
    </r>
    <r>
      <rPr>
        <sz val="10"/>
        <color theme="1"/>
        <rFont val="Calibri"/>
        <family val="2"/>
        <scheme val="minor"/>
      </rPr>
      <t>1 de 1</t>
    </r>
  </si>
  <si>
    <t>Código Indicador</t>
  </si>
  <si>
    <t>Fecha de Consolidación</t>
  </si>
  <si>
    <t>Fecha de actualización</t>
  </si>
  <si>
    <t>Responsable de actualización</t>
  </si>
  <si>
    <t>Nombre del Plan</t>
  </si>
  <si>
    <t xml:space="preserve">Objetivo general  </t>
  </si>
  <si>
    <r>
      <t xml:space="preserve">FECHA: </t>
    </r>
    <r>
      <rPr>
        <sz val="10"/>
        <color theme="1"/>
        <rFont val="Calibri"/>
        <family val="2"/>
        <scheme val="minor"/>
      </rPr>
      <t>03/05/2018</t>
    </r>
  </si>
  <si>
    <t>JULIO</t>
  </si>
  <si>
    <t>AGOSTO</t>
  </si>
  <si>
    <t>SEPTIEMBRE</t>
  </si>
  <si>
    <t>OCTUBRE</t>
  </si>
  <si>
    <t>NOVIEMBRE</t>
  </si>
  <si>
    <t>DICIEMBRE</t>
  </si>
  <si>
    <t>Unidad de medida</t>
  </si>
  <si>
    <t>Frecuencia de seguimiento</t>
  </si>
  <si>
    <t>Nombre Indicador asociado</t>
  </si>
  <si>
    <t>Meta Periódica</t>
  </si>
  <si>
    <t xml:space="preserve">Meta Anual </t>
  </si>
  <si>
    <t>Meta Cuatrenio</t>
  </si>
  <si>
    <t>Resultados de Seguimiento  2018</t>
  </si>
  <si>
    <t>Evidencias relacionadas / Observaciones al Seguimiento</t>
  </si>
  <si>
    <t>Fuente de información para la generación de evidencias</t>
  </si>
  <si>
    <t xml:space="preserve">Plan Anticorrupción y de Atención al Ciudadano </t>
  </si>
  <si>
    <t>Proyecto</t>
  </si>
  <si>
    <t>Programa</t>
  </si>
  <si>
    <t>Responsable de la Formulación</t>
  </si>
  <si>
    <t>Responsable del diligenciamiento del Indicador</t>
  </si>
  <si>
    <t>Avance Acumulado</t>
  </si>
  <si>
    <t>% de avance respecto a la meta anual</t>
  </si>
  <si>
    <r>
      <t>CÓDIGO:</t>
    </r>
    <r>
      <rPr>
        <sz val="10"/>
        <color theme="1"/>
        <rFont val="Calibri"/>
        <family val="2"/>
        <scheme val="minor"/>
      </rPr>
      <t xml:space="preserve"> F-GE-19</t>
    </r>
  </si>
  <si>
    <t>CONSOLIDACIÓN DE PLANES INSTITUCIONALES AL PLAN DE ACCIÓN ANUAL</t>
  </si>
  <si>
    <t>Implementar acciones y estrategias anticorrupción, anti trámites, de atención al ciudadano y de rendición de cuentas que permitan garantizar la transparencia, el buen gobierno y la eficiencia administrativa, en el marco de la normatividad aplicable vigente.</t>
  </si>
  <si>
    <t>Mapa de riesgos de corrupción y las medidas para mitigarlos.</t>
  </si>
  <si>
    <t>Construcción, validación y publicación  del Mapa de Riesgos de Corrupción</t>
  </si>
  <si>
    <t>Racionalización de trámites</t>
  </si>
  <si>
    <t>Reestructuración de página web</t>
  </si>
  <si>
    <t>Rendición de cuentas</t>
  </si>
  <si>
    <t>Mecanismos para mejorar la atención al ciudadano</t>
  </si>
  <si>
    <t xml:space="preserve">Implementación de protocolo de atención </t>
  </si>
  <si>
    <t>Fortalecimiento de competencias del equipo de Atención al usuario</t>
  </si>
  <si>
    <t>Mecanismos para la Transparencia y Acceso a la información</t>
  </si>
  <si>
    <t>Redefinir Política de Administración de Riesgos</t>
  </si>
  <si>
    <t>Divulgación  a las partes interesadas</t>
  </si>
  <si>
    <t>Realizar el monitoreo y ajuste al mapa de riesgos anticorrupción</t>
  </si>
  <si>
    <t>Realizar seguimiento sistemático desde cada proceso que controla los riesgos identificados.</t>
  </si>
  <si>
    <t>Realizar seguimiento a la accesibilidad a los trámites disponibles en página web y previamente inscritos en el SUIT- Sistema Unico de información y trámites.</t>
  </si>
  <si>
    <t>Publicación de la información realimentación a las partes interesadas</t>
  </si>
  <si>
    <t>Fortalecer cobertura de demanda en la atencón al usuario</t>
  </si>
  <si>
    <t>Ampliar la muestra  para la encuesta de satisfacción del usuario</t>
  </si>
  <si>
    <t xml:space="preserve">Gestión oportuna de peticiones </t>
  </si>
  <si>
    <t>Diagnóstico y publicación de la información</t>
  </si>
  <si>
    <t xml:space="preserve">Redefinir Política de transparencia </t>
  </si>
  <si>
    <t>Estandarización de métodos para dar cumplimiento a la política</t>
  </si>
  <si>
    <t>Generación de informes de ley en el marco de anticorrupción</t>
  </si>
  <si>
    <t>Trimestral</t>
  </si>
  <si>
    <t>N.A</t>
  </si>
  <si>
    <t>Subdirección de Planeación
Subdirección Jurídica
Subdirección Administrativa y financiera
Jefatura de Contol interno</t>
  </si>
  <si>
    <t>Subdirección de Planeación</t>
  </si>
  <si>
    <t>Todas las Subdirecciones y Jefaturas</t>
  </si>
  <si>
    <t>Dirección
Subdirección de Planeación
Subdirección Jurídica
Subdirección Administrativa y financiera
Subdirección de Dotación</t>
  </si>
  <si>
    <t>Oficina Asesora de Comunicaciones</t>
  </si>
  <si>
    <t xml:space="preserve">Compilación y validación de la información </t>
  </si>
  <si>
    <t>Dirección
Oficina Asesora de Comunicaciones</t>
  </si>
  <si>
    <t>Subdirección Jurídica</t>
  </si>
  <si>
    <t>Eficacia en la rendición de cuentas</t>
  </si>
  <si>
    <t>Satisfacción en la atención al usuario</t>
  </si>
  <si>
    <t>Evaluación de proveedores</t>
  </si>
  <si>
    <t xml:space="preserve">Eficacia en la oportunidad en la respuesta a los derechos de petición </t>
  </si>
  <si>
    <t>GA-02</t>
  </si>
  <si>
    <t>GA-03</t>
  </si>
  <si>
    <t>GAF-04</t>
  </si>
  <si>
    <t xml:space="preserve"> GC-01</t>
  </si>
  <si>
    <t>Política Integral de riesgos redefinida</t>
  </si>
  <si>
    <t>GE-02</t>
  </si>
  <si>
    <t>Porcentaje</t>
  </si>
  <si>
    <t>Cumplimiento a la gestión de mapas de riesgos</t>
  </si>
  <si>
    <t>GM-05</t>
  </si>
  <si>
    <t>Uso y apropiación de trámites publicados en la web</t>
  </si>
  <si>
    <t>GT-05</t>
  </si>
  <si>
    <t>Número</t>
  </si>
  <si>
    <t>Oficina Asesora de Comunicaciones
Contatista encargo de eventos</t>
  </si>
  <si>
    <t>Oficina Asesora de Comunicaciones
Contatista encargo de Atención al usuario</t>
  </si>
  <si>
    <t>Oficina Asesora de Comunicaciones
Contatista encargo de PQRS</t>
  </si>
  <si>
    <t>GJ-12</t>
  </si>
  <si>
    <t xml:space="preserve">SIFI-Módulo de resoluciones </t>
  </si>
  <si>
    <t xml:space="preserve">Resolución numerada, firmada e indexada en el SIFI-Módulo de resoluciones </t>
  </si>
  <si>
    <t>SIFI- Módulo calidad-Proceso Gestión Estratégica-Registros</t>
  </si>
  <si>
    <t>Mapa de riesgos publicado en la siguiente ruta: SIFI- Módulo calidad-Proceso Gestión Estratégica-Registros</t>
  </si>
  <si>
    <t>Estadisticas arrojadas de página web.</t>
  </si>
  <si>
    <t>Página web del instituto - Planeación, gestión y control - Rendición de cuentas</t>
  </si>
  <si>
    <t>Informe de rendición de cuentas del periodo vigente</t>
  </si>
  <si>
    <t>SIFI-Módulo SMO</t>
  </si>
  <si>
    <t>Encuestas de satisfacción de usuario</t>
  </si>
  <si>
    <t>Carpeta de cada proveedor disponible en cada área responsable de realizar supervición e interventoría al contrato.</t>
  </si>
  <si>
    <t>Evaluación de proveedores realizadas, firmadas y archivadas en la carpeta de cada proveedor</t>
  </si>
  <si>
    <t>Peticiones radicadas y consolidadas</t>
  </si>
  <si>
    <t xml:space="preserve">SIFI-Módulo SMO
Información consignada en página web </t>
  </si>
  <si>
    <t xml:space="preserve">Resolución numerada, firmada e indexada en el SIFI-Módulo de resoluciones.
Documentos elaborados y formalizados ante el sifi.
</t>
  </si>
  <si>
    <t>Subdirección de Planeación
Subdirección Jurídica
Oficina Asesora de Comunicaciones</t>
  </si>
  <si>
    <t>Éste instrumento es la consolidación de  las actividades que se trasan desde los diferentes planes que enmarca el MIPG-Modelo Integrado de Planeación y Gestión. La Subdirección de Planeación será el responsable de garantizar su consolidación y seguimiento. Cabe anotar que éstos planes dan respuesta a la normativa aplicable vigente en material de  integrar los Planes Institucionales al Plan de Acción Anual. 
Nota: A partir del mes de Julio del 2018 esta herramienta será publicada en la página web como evidencia de los avances en la gestión intitucional.</t>
  </si>
  <si>
    <t>Plan de Trabajo Anual en Seguridad y Salud en el Trabajo</t>
  </si>
  <si>
    <t xml:space="preserve">Promover y estimular la creación de una cultura en seguridad y salud en el trabajo que permita mejorar la calidad de vida laboral, lograr una reducción de los costos generados por los accidentes y las enfermedades laborales, mejorar la calidad de los servicios prestados y ante todo generar ambientes sanos para los funcionarios y/o contratistas del ISVIMED.   </t>
  </si>
  <si>
    <t>Sub dirección administrativa y financiera / Responsable del SG SST</t>
  </si>
  <si>
    <t>Anual</t>
  </si>
  <si>
    <t>GH-11</t>
  </si>
  <si>
    <t>Archivo de gestion, Gestion Humana</t>
  </si>
  <si>
    <t>anual</t>
  </si>
  <si>
    <t>Bi anual</t>
  </si>
  <si>
    <t>Carpeta compartida, Gestion Humana, Salud Ocupacional</t>
  </si>
  <si>
    <t xml:space="preserve">Capacitacion al COPASST e integrantes del  comité de Gestion del Desempeño </t>
  </si>
  <si>
    <t>Listados de asistencia.</t>
  </si>
  <si>
    <t>Capacitación a los nuevos integrantes del COPASST</t>
  </si>
  <si>
    <t>Documento Plan de Emergencias.</t>
  </si>
  <si>
    <t>Actualizacion e identificación  de Matriz de peligros, evaluación y valoración de riesgos.</t>
  </si>
  <si>
    <t xml:space="preserve">Formación y Capacitación a la brigada de emergencias </t>
  </si>
  <si>
    <t xml:space="preserve">Listados de asistencia </t>
  </si>
  <si>
    <t>Estandarización de puestos de trabajo</t>
  </si>
  <si>
    <t>semestral</t>
  </si>
  <si>
    <t>Seguimiento del programa de orden y aseo</t>
  </si>
  <si>
    <t>Carpeta compartida, Gestion Humana, Salud Ocupacional, Archivo de gestion GH</t>
  </si>
  <si>
    <t>Boletines informativos SIFI</t>
  </si>
  <si>
    <t>Dotar los puestos de trabajo de elementos que permitan prevenir lesiones de tipo osteomuscular.</t>
  </si>
  <si>
    <t>Archivo de gestion</t>
  </si>
  <si>
    <t>Contrato de Suministros</t>
  </si>
  <si>
    <t>Protocolo</t>
  </si>
  <si>
    <t>Sensibilizacion sobre riesgo psicosocial</t>
  </si>
  <si>
    <t>Aplicación, evaluación y socialización  de la bateria de riesgo psicosocial conforme a la resolucion 2646 de 2008,</t>
  </si>
  <si>
    <t>Estrategias para el manejo del conflicto y la negociación</t>
  </si>
  <si>
    <t>Taller de liderazgo</t>
  </si>
  <si>
    <t>Prevencion del alcoholismo y la facmacodependencia</t>
  </si>
  <si>
    <t>Comunicación efectiva</t>
  </si>
  <si>
    <t>El cuerpo como instrumento de trabajo y de vida</t>
  </si>
  <si>
    <t>Adquisicion y dotacion de  Botiquines de primeros auxilios, camillas y EPP</t>
  </si>
  <si>
    <t>Contrato de EPP</t>
  </si>
  <si>
    <t>Planeación y programacion de los diferentes cursos de alturas para los funcionarios y contratistas del ISVIMED</t>
  </si>
  <si>
    <t>Certificados de curso de alturas de participantes.</t>
  </si>
  <si>
    <t xml:space="preserve">Realizar auditoria al SG SST, </t>
  </si>
  <si>
    <t>Archivo de gestion, Gestion Humana/Calidad</t>
  </si>
  <si>
    <t>Informe final de auditoria</t>
  </si>
  <si>
    <t>Implementar las acciones correctivas, preventivas y de mejora del SG SST</t>
  </si>
  <si>
    <t>Mensual</t>
  </si>
  <si>
    <t>-</t>
  </si>
  <si>
    <t>Carpeta compartida, Gestion Humana, Salud Ocupacional / SIFI</t>
  </si>
  <si>
    <t>Acciones correctivas, preventivas y de mejora.</t>
  </si>
  <si>
    <t>Fortalecimiento de competencias en el SGSST</t>
  </si>
  <si>
    <t>Inspección al programa de orden y aseo</t>
  </si>
  <si>
    <t>Estructuración del la estandarización del método de pausas activas.</t>
  </si>
  <si>
    <t xml:space="preserve">Divulgación y Capacitacion Líderes de Pausas Activas </t>
  </si>
  <si>
    <t>Elaborar Protocola para la resolución no violenta de conflictos</t>
  </si>
  <si>
    <t>Capacitación al Comité de Convivencia Laboral y al público interés sobre Conductas que configuran acoso laboral, Principales Causas de conflictos en equipo de trabajo, Estrés y su impacto en la convivencia laboral.</t>
  </si>
  <si>
    <t>Realización de los Examenes médicos periódicos</t>
  </si>
  <si>
    <t>Subdirección Administrativa y Financiera 
Contratista responsables del SG- SST</t>
  </si>
  <si>
    <t xml:space="preserve">Subdirección de Planeación
Contratista </t>
  </si>
  <si>
    <t>Subdirección Administrativa y Financiera
Líder de Tics</t>
  </si>
  <si>
    <t>Induccion al Sistema de Gestion de Seguridad y Salud en el Trabajo</t>
  </si>
  <si>
    <t xml:space="preserve">Ejecucion del Plan de Trabajo Anual </t>
  </si>
  <si>
    <t>Capacitacion sobre accidentes de trabajo y enfermedad laboral</t>
  </si>
  <si>
    <t>Conformación del COPASST</t>
  </si>
  <si>
    <t>Plan de Emergencias</t>
  </si>
  <si>
    <t>Orden y aseo</t>
  </si>
  <si>
    <t>Osteomuscular</t>
  </si>
  <si>
    <t>Prevencion y promoción del riesgo psicosocial</t>
  </si>
  <si>
    <t>Examenes medicos ocupacionales</t>
  </si>
  <si>
    <t>GH-13</t>
  </si>
  <si>
    <t>Cumplimiento en la realización de examenes periodicos- vinculados y contratistas.</t>
  </si>
  <si>
    <t>Control de la accidentalidad</t>
  </si>
  <si>
    <t>Proteccion contra caidas</t>
  </si>
  <si>
    <t>Auditoria</t>
  </si>
  <si>
    <t xml:space="preserve">Plan Anual de Vacantes </t>
  </si>
  <si>
    <t>Determinar el plan  anual de vacantes</t>
  </si>
  <si>
    <t>Subdirección Administrativa y Financiera responsable de Gestión Humana</t>
  </si>
  <si>
    <t>Subdirector Adinistrativo y Fianciero
Líder de Gestión Humana</t>
  </si>
  <si>
    <t>NA</t>
  </si>
  <si>
    <t xml:space="preserve">SMO / Lista de elegibles </t>
  </si>
  <si>
    <t>Lista de elegibles / Hoja de vida de personal derivados de la lista de elegibles.</t>
  </si>
  <si>
    <t>GH-14</t>
  </si>
  <si>
    <t>Cumplimiento al plan anual de vacantes</t>
  </si>
  <si>
    <t>Sistemas de información</t>
  </si>
  <si>
    <t xml:space="preserve">Gobierno de TI </t>
  </si>
  <si>
    <t>Gestión de TIC´s</t>
  </si>
  <si>
    <t xml:space="preserve">Modelo de gestión de servicios tecnológicos </t>
  </si>
  <si>
    <t>Realizar monitoreo por encuesta para identificar el impacto de la gestión empredida</t>
  </si>
  <si>
    <t>Realizar diagnóstico de los sistemas de información existentes</t>
  </si>
  <si>
    <t>Establecer mecanismos pertinentes de acuerdo a las necesidades de la Institución</t>
  </si>
  <si>
    <t>Presentar y validar propuesta a la Dirección para migrar a un nuevo ERP.</t>
  </si>
  <si>
    <t>Realizar instalación, migración y validadción del sistema.</t>
  </si>
  <si>
    <t>Planificar el procesos de contratación del nuevo ERP- Sistema</t>
  </si>
  <si>
    <t>Contratar nuevo ERP- sistema institucional</t>
  </si>
  <si>
    <t>Puesta en marcha y ajustes correspondientes</t>
  </si>
  <si>
    <t>Elaboración de informes de resultados frente a al implementación del nuevo ERP-Sistema</t>
  </si>
  <si>
    <t>Diagnosticar la Infraestructura Tecnológica existente.</t>
  </si>
  <si>
    <t>Planificar nueva infraestructura Tecnológica</t>
  </si>
  <si>
    <t>Contratar nueva infraestructura Tecnológica</t>
  </si>
  <si>
    <t>Planificar el procesos de adquisición</t>
  </si>
  <si>
    <t>Administación de sistemas de información</t>
  </si>
  <si>
    <t>Establecer la Mesa de servicios a corde a las necesidades del Instituto</t>
  </si>
  <si>
    <t>Gestión e innovación de infraestructura de TIC´s</t>
  </si>
  <si>
    <t>Redefinir  funciones y responsabilidades</t>
  </si>
  <si>
    <t>Implementar lineamientos en el marco de las resposnabilidades ante TIC´s</t>
  </si>
  <si>
    <t>Generar informes del resultado sobre el desempeño</t>
  </si>
  <si>
    <t>Subdirección Administrativa y Financiera / líder de TIC´s</t>
  </si>
  <si>
    <t>Uso y apropiación de TIC´s a nivel interno</t>
  </si>
  <si>
    <t>Eficacia en el sistema de información</t>
  </si>
  <si>
    <t>Realizar instalación , migración y validación nueva infraestructura Tecnológica</t>
  </si>
  <si>
    <t>Eficacia en la atención de contingencias informáticas</t>
  </si>
  <si>
    <t>GT-04</t>
  </si>
  <si>
    <t>Eficacia en el cumplimiento del plan de mantenimiento preventivo de hardware</t>
  </si>
  <si>
    <t>Eficacia en el cumplimiento de soporte técnico</t>
  </si>
  <si>
    <t>GT-02</t>
  </si>
  <si>
    <t>GT-01</t>
  </si>
  <si>
    <t>Satisfacción del usuario atendido por tics</t>
  </si>
  <si>
    <t>GT-03</t>
  </si>
  <si>
    <t>Información entregada por la empresa que opera la página web las cuales deben estar consignadas en el SMO- Sistema de Medición Organizacional.</t>
  </si>
  <si>
    <t>Información entregada por la empresa que opera la página web</t>
  </si>
  <si>
    <t>Encuesta alojada en el SMO- Sistema de Medición Organizacional.</t>
  </si>
  <si>
    <t>Encuesta realizada un google forms</t>
  </si>
  <si>
    <t>SIFI-módulo SMO- Sistema de Medición Organizacional</t>
  </si>
  <si>
    <t xml:space="preserve">Estadísticas generadas de los reportes realizados por los soportes del sifi inherentes al Sistema de Información </t>
  </si>
  <si>
    <t>Estadísticas generadas de los reportes realizados por los soportes del sifi inherentes a contingencias tales como(falla de correos, falla de directorio activo,  sistema de refrigeración, entre otros)</t>
  </si>
  <si>
    <t>SIFI- Módulo SMO-Sistema de Medición Organizacional</t>
  </si>
  <si>
    <t>Estadísticas arrojadas de la medición de satisfacción que califica la atención de los soportes</t>
  </si>
  <si>
    <t>Base de datos arrojadas por el SIFI-Módulo de inventarios (equipo de cómputo)</t>
  </si>
  <si>
    <t>Solicitades realizadas en el sifi por cada usuario.</t>
  </si>
  <si>
    <t xml:space="preserve">Plan Anual de Adquisiciones  </t>
  </si>
  <si>
    <t xml:space="preserve">Adquisición de bienes y servicios </t>
  </si>
  <si>
    <t>Identificar necesidad por subdirección</t>
  </si>
  <si>
    <t>Subdirección Administrativa y Financiera
Profesional especilizado de la subdirección</t>
  </si>
  <si>
    <t>Semestral</t>
  </si>
  <si>
    <t>GAF-02</t>
  </si>
  <si>
    <t>Eficacia en el cumplimiento del plan de adquisiciones.</t>
  </si>
  <si>
    <t xml:space="preserve">Vanessa Maestre Profesional especializado </t>
  </si>
  <si>
    <t>SMO-Pagina Web, Secop,SIFI</t>
  </si>
  <si>
    <t xml:space="preserve">Formato de  Colombia compra eficiente para presentacion del Plan anual de adquisiciones </t>
  </si>
  <si>
    <t>Consolidar información de las diferentes subdirecciones</t>
  </si>
  <si>
    <t xml:space="preserve">Formato de Colombia compra eficiente para presentacion del Plan anual de adquisiciones </t>
  </si>
  <si>
    <t>Validar consolidado con la Subdirección administrativa y financiera</t>
  </si>
  <si>
    <t>Difundir el plan aprobado a las partes interesadas</t>
  </si>
  <si>
    <t>Publicación del Plan en las diferentes fuentes  de información, correos electronicos enviados a los Subdirectores</t>
  </si>
  <si>
    <t>Realizar seguimiento y control al cumplimiento del plan</t>
  </si>
  <si>
    <t>GAF-01</t>
  </si>
  <si>
    <t xml:space="preserve"> Eficiencia en el cumplimiento del plan de adquisiciones.</t>
  </si>
  <si>
    <t>Vanessa Maestre Profesional especializado</t>
  </si>
  <si>
    <t>Generar informes a Dirección</t>
  </si>
  <si>
    <t>PINAR</t>
  </si>
  <si>
    <t>Fortalecer la función archivística, a través de estrategias a corto y mediano plazo que permitan identificar, analizar e intervenir aspectos de mayor relevancia en la gestión de la información en el Instituto.</t>
  </si>
  <si>
    <t>Subdirección Administrativa y Financiera
Contratista líder de SGD</t>
  </si>
  <si>
    <t>Cumplimiento en la estructuración de documentos del SGD</t>
  </si>
  <si>
    <t>Yohana Guerra - Contratista del archivo</t>
  </si>
  <si>
    <t xml:space="preserve">SMO-Documentos indexados como soporte al cumplimiento del indicador </t>
  </si>
  <si>
    <t xml:space="preserve">Documentos indexados como soporte al cumplimiento del indicador </t>
  </si>
  <si>
    <t>Implementar el Programa de Gestión Documental</t>
  </si>
  <si>
    <t>Digitalización de series documentales</t>
  </si>
  <si>
    <t>Acceso a la información</t>
  </si>
  <si>
    <t xml:space="preserve">Estructurar y divulgar Tablas de Control de acceso </t>
  </si>
  <si>
    <t xml:space="preserve">Ajustar las políticas de seguridad y protección de la información </t>
  </si>
  <si>
    <t>Implementar instrumentos de gestión de información pública.</t>
  </si>
  <si>
    <t>Preservación de la información</t>
  </si>
  <si>
    <t>Estructurar y divulgar Plan integrado de conservación</t>
  </si>
  <si>
    <t>Implementar el Plan integrado de conservación</t>
  </si>
  <si>
    <t>Aspectos tecnológicos y de seguridad</t>
  </si>
  <si>
    <t>Articular los lineamientos del AGN con la Estrategia de Gobierno Digital</t>
  </si>
  <si>
    <t>Implementar  el Sistema de gestión de documentos electrónicos</t>
  </si>
  <si>
    <t>Fortalecimiento y articulación</t>
  </si>
  <si>
    <t>Definir ejes temáticos que se brindarán al público interes</t>
  </si>
  <si>
    <t>Realizar intervención en equipos primarios para capacitar sobre la gestión documental.</t>
  </si>
  <si>
    <t>Realizar  verificación de la implementación de TRD.</t>
  </si>
  <si>
    <t>Establecer estrategias que permitan el uso eficiente de los recursos tecnológicos y de información, de tal manera que se promuevan prácticas encaminadas a generar procesos amigables, flexibles, rápidos y seguros que contribuyan con la política del cero papel y a su vez garanticen un servicio transparente y confiable a todas las partes interesadas.</t>
  </si>
  <si>
    <t>Uso y  Apropiación de la tecnolgía</t>
  </si>
  <si>
    <t>GT-06</t>
  </si>
  <si>
    <t>GT-07</t>
  </si>
  <si>
    <t>Cumplimiento en la implementación herramientas del SGD</t>
  </si>
  <si>
    <t>GD-06</t>
  </si>
  <si>
    <t>GD-07</t>
  </si>
  <si>
    <t>GD-08</t>
  </si>
  <si>
    <t>Eficacia en la implementación de herramientas del SGD</t>
  </si>
  <si>
    <t xml:space="preserve">Plan Institucional de Capacitación </t>
  </si>
  <si>
    <t>Facilitar el desarrollo de competencias, el mejoramiento de los procesos institucionales y el fortalecimiento de la capacidad laboral de los empleados a nivel individual y de equipo para conseguir los resultados y metas institucionales establecidos en una entidad pública.</t>
  </si>
  <si>
    <t>Finanzas personales</t>
  </si>
  <si>
    <t>Trimestral
Semestral</t>
  </si>
  <si>
    <t>GH-02
GH-03</t>
  </si>
  <si>
    <t>80%
70%</t>
  </si>
  <si>
    <t>Listas de asistencia, certificados</t>
  </si>
  <si>
    <t>Servicio al cliente</t>
  </si>
  <si>
    <t>Universidad de la calidad</t>
  </si>
  <si>
    <t>Secop 2</t>
  </si>
  <si>
    <t>Colombia compra eficiente</t>
  </si>
  <si>
    <t>SIFI</t>
  </si>
  <si>
    <t>PEHMED</t>
  </si>
  <si>
    <t>Fiducias</t>
  </si>
  <si>
    <t>PQR</t>
  </si>
  <si>
    <t>Iducción al Sistema de Gestión de Gestión de Seguridad y Salud en el Trabajo.</t>
  </si>
  <si>
    <t>Inducción y Reinducción</t>
  </si>
  <si>
    <t>Modelo Integrado de Planeación y Gestión - MIPG</t>
  </si>
  <si>
    <t>Actualización en gestión administrativa, gestión documental, gestión financiera, gestión de inventarios, presupuesto, tesorería, contabilidad,  cartera, gestión humana.</t>
  </si>
  <si>
    <t>Actualización en temas asociados al control interno.</t>
  </si>
  <si>
    <t>Actualización en temas estratégicos y/o gerenciales</t>
  </si>
  <si>
    <t>Actualización en temas de comunicación y/o atención al usuario</t>
  </si>
  <si>
    <t>Actualización en temas jurídicos</t>
  </si>
  <si>
    <t>Actualización en temas relacionados al desarrollo de soluciones habitacionales</t>
  </si>
  <si>
    <t>Actualización en temas relacionados a la gestión social.</t>
  </si>
  <si>
    <t>Actualización en temas relacionados a planeación</t>
  </si>
  <si>
    <t>Procedimiento para la gestión financiera, instructivo para pagos.</t>
  </si>
  <si>
    <t>Excel</t>
  </si>
  <si>
    <t>Protección contra caidas (alturas)</t>
  </si>
  <si>
    <t>Redacción y ortografía</t>
  </si>
  <si>
    <t>Tablas de retención documental (archivo)</t>
  </si>
  <si>
    <t>Contratación estatal</t>
  </si>
  <si>
    <t>Supervisión e interventoría de contratos / convenios</t>
  </si>
  <si>
    <t>Cómo formular planes de mejoramiento</t>
  </si>
  <si>
    <t>Aspectos técnicos de vivienda (curso con contenidos específicos: *Cubiertas, revestimientos, redes hidráulicas, redes eléctricas; *Evaluaciones estructurales; *Manual de estudios y diseños (carta de navegación); *Trámites ambientales; *Guía de manejo socio ambiental; *Levantamiento de viviendas a mano alzada.</t>
  </si>
  <si>
    <t>Aspectos legales de vivienda (curso con contenidos específicos: *Plan de Ordenamiento Territorial; *Ley de vivienda segura (nuevos requisitos en construcción); *NSR10 Títulos IJK (normas de seguridad de edificaciones).</t>
  </si>
  <si>
    <t>Entrenamiento en reasentamiento de población (Normativa en reasentamiento por obra pública, Subsidio de arrendamiento temporal, Visitas de habitabilidad a población, entrega de inmuebles, Módulo de reasentamiento (SIFI))</t>
  </si>
  <si>
    <t>Curso de ArcGis</t>
  </si>
  <si>
    <t xml:space="preserve">PETIC- Plan Estratégico de Tecnologías de la información </t>
  </si>
  <si>
    <t>Fortalecer competencias en la línea del Ser</t>
  </si>
  <si>
    <t>Fortalecer competencias en la línea del Hacer</t>
  </si>
  <si>
    <t>Subdirección Administrativa y Financiera / Responsable de Gestión Humana</t>
  </si>
  <si>
    <t>Cumplimiento en el Plan de capacitaciones
EFICACIA DE LAS CAPACITACIONES</t>
  </si>
  <si>
    <t>Lina María Agudelo Álvarez
Profesional Universitario</t>
  </si>
  <si>
    <t>SMO- Evidencias adjuntas al indicador  y archivo físico Gestión Humana disponible en la oficina de Gestión Humana sede Velódromo</t>
  </si>
  <si>
    <t>Contribuir al desarrollo integral de los funcionarios y de la entidad, elevando los niveles de eficiencia, satisfacción y desarrollo de los empleados en el desempeño de su labor y al cumplimiento efectivo de los resultados institucionales.</t>
  </si>
  <si>
    <t>Calidad de Vida Laboral</t>
  </si>
  <si>
    <t>Salario emocional: tiquetera emocional</t>
  </si>
  <si>
    <t>GH-06</t>
  </si>
  <si>
    <t>Salario emocional: teletrabajo</t>
  </si>
  <si>
    <t>Salario emocional: horarios flexibles</t>
  </si>
  <si>
    <t>Seguridad y Salud en el Trabajo</t>
  </si>
  <si>
    <t>Medición de clima laboral</t>
  </si>
  <si>
    <t>Cada dos años</t>
  </si>
  <si>
    <t>GH-01</t>
  </si>
  <si>
    <t>Día Nacional del Servidor Público</t>
  </si>
  <si>
    <t>Preparación de Pre Pensionados para el Retiro del Servicio</t>
  </si>
  <si>
    <t>Socialización de Resultados de Gestión</t>
  </si>
  <si>
    <t>Trabajo en Equipo
Gerencia del Cambio
Solución de Problemas
Estilos de Liderazgo</t>
  </si>
  <si>
    <t>Protección y Servicios Sociales</t>
  </si>
  <si>
    <t>Promoción de programas de vivienda</t>
  </si>
  <si>
    <t>Programa "Servimos"</t>
  </si>
  <si>
    <t>Aprovechamiento del Tiempo Libre</t>
  </si>
  <si>
    <t>Conmemoración día de la Mujer</t>
  </si>
  <si>
    <t>Pago de impuesto vehicular</t>
  </si>
  <si>
    <t>Actividades deportivas: natación</t>
  </si>
  <si>
    <t>Actividades deportivas: gimansios</t>
  </si>
  <si>
    <t>Actividades recreativas y vacacionales: cursos para el personal</t>
  </si>
  <si>
    <t>Masajes de relajación</t>
  </si>
  <si>
    <t>Dïa de los niños</t>
  </si>
  <si>
    <t>Plan de Bienestar</t>
  </si>
  <si>
    <t>SMO-Adjuntos del indicador y Archivo físico Gestión Humana disponible en la oficina de Gestión Humana sede Velódromo</t>
  </si>
  <si>
    <t>Carolina Martinez Cano- Contratista</t>
  </si>
  <si>
    <t xml:space="preserve">Eficacia en la implementación de la política de transparencia </t>
  </si>
  <si>
    <t>Listados de asistencia y/o evaluaciones de la inducción.</t>
  </si>
  <si>
    <t>Acta y resolución de conformación del COPASST</t>
  </si>
  <si>
    <t xml:space="preserve">Documento en medio magnético de la matriz de peligros </t>
  </si>
  <si>
    <t>Evidencia fotográfica, Boletines informativos en el SIFI.</t>
  </si>
  <si>
    <t>Regustro fotográfico y lista de chequeo de orden y aseo</t>
  </si>
  <si>
    <t>Examenes médicos</t>
  </si>
  <si>
    <t xml:space="preserve">Plan de tratamiento de riesgos de seguridad y privacidad de la información </t>
  </si>
  <si>
    <t>Implementar el plan de gestión de seguridad y privacidad para minimizar el riesgo de pérdida de activos de la información a los que puede estar expuesto el Instituto de Vivienda y Hábitat de Medellín, partiendo de la identificación, análisis, valoración, acciones y seguimiento de riesgos potenciales que tengan un efecto adverso en la integridad, confiablidad y disponibilidad de la información.</t>
  </si>
  <si>
    <t xml:space="preserve">Gestionar de manera eficaz los riegos inherentes a la seguridad y privacidad  </t>
  </si>
  <si>
    <t>Definición y ajuste de políticas</t>
  </si>
  <si>
    <t>Revisar de acuerdo a la norma las políticas que deben estar definidas en la materia y establcer coronograma para su elaboración y ajuste.</t>
  </si>
  <si>
    <t>Revisar políticas existentes y realizar ajustes correspondientes.</t>
  </si>
  <si>
    <t>Divulgar políticas a las partes interesadas utilizando medios como: equipos primario, boletines electrónicos, correo y página web.</t>
  </si>
  <si>
    <t>Ajustar la metodología que hoy se tienen con relación a la NTC ISO 27001:2013 y a los lineamientos definidos por MINTIC.</t>
  </si>
  <si>
    <t xml:space="preserve">Divulgación a todo el personal sobre el manejo de riesgos de seguridad de la información. </t>
  </si>
  <si>
    <t>Subdirección Administrativa y Financiera / Líder de TIC´s</t>
  </si>
  <si>
    <t>Implementar la metodología y evidenciar los soportes derivada de la misma.</t>
  </si>
  <si>
    <t>GT-08</t>
  </si>
  <si>
    <t>Cumplimiento a la elaboración de politicas de seguridad y privacidad de la información</t>
  </si>
  <si>
    <t>Carlos Gomez- Contratista</t>
  </si>
  <si>
    <t>SMO-evidencias indexadas en el indicador</t>
  </si>
  <si>
    <t>Políticas documentadas y formalizadas ante el SIFI.</t>
  </si>
  <si>
    <t>GT-09</t>
  </si>
  <si>
    <t>Cumplimiento en la implementación de la metodologia para riesgos de la segurida de la información</t>
  </si>
  <si>
    <t>Mapa de risgos estructurado.
Herramientas derivas del cumplimiento de la metodología.
Lo anterior formalizadao ante el SIFI.</t>
  </si>
  <si>
    <t>31 de julio del 2018</t>
  </si>
  <si>
    <t>Plan de Previsión de Recursos Humanos</t>
  </si>
  <si>
    <t>Determinar el cálculo de los empleados necesarios para adelantar las
necesidades presentes y futuras de su competencia; identificar las necesidades
cuantitativas y cualitativas de personal para el período y por último efectuar la
estimación de los costos de personal derivados de la identificación
anteriormente expuesta con el fin de asegurar el financiamiento y la
disponibilidad.</t>
  </si>
  <si>
    <t>Realizar el análisis de necesidades de personal a través del estudio técnico, que se realizará acorde a la respuesta que emita la Escuela Superiro de Administración Pública ESAP.</t>
  </si>
  <si>
    <t xml:space="preserve">Plan Estratégico de Talento Humano </t>
  </si>
  <si>
    <t>Planeación del Recurso Humano</t>
  </si>
  <si>
    <t>Plan Anual de Vacantes</t>
  </si>
  <si>
    <t>Ingreso</t>
  </si>
  <si>
    <t>Vinculación</t>
  </si>
  <si>
    <t>Número (días)</t>
  </si>
  <si>
    <t>Inducción</t>
  </si>
  <si>
    <t>Permanencia</t>
  </si>
  <si>
    <t>Formación y Capacitación</t>
  </si>
  <si>
    <t xml:space="preserve"> 
GH-02</t>
  </si>
  <si>
    <t>Cumplimiento del Plan de Capacitación</t>
  </si>
  <si>
    <t>Evaluación de Desempeño</t>
  </si>
  <si>
    <t>GH-04</t>
  </si>
  <si>
    <t>Evaluación de Desempeño.
Personal Evaluado Satisfactoriamente / Personal a Evaluar</t>
  </si>
  <si>
    <t>Gestión del Rendimiento de los Gerentes Públicos</t>
  </si>
  <si>
    <t>GH-05</t>
  </si>
  <si>
    <t>Evaluación del Desempeño de los Gerentes Públicos.
Acuerdos de Gestión Cumplidos en Tiempo y Recursos Asignados / Acuerdos de Gestión Firmados</t>
  </si>
  <si>
    <t>Sistema Estímulos</t>
  </si>
  <si>
    <t>Sistema de Seguridad y Salud en el Trabajo</t>
  </si>
  <si>
    <t xml:space="preserve"> 
GH-11</t>
  </si>
  <si>
    <t>Retiro</t>
  </si>
  <si>
    <t>Desvinculación laboral asistida - Preparación de Pre pensionados</t>
  </si>
  <si>
    <t>Cobertura a la Provisión de Recusos Humanos</t>
  </si>
  <si>
    <t>Cumplimiento en la cobertura a la Provisión de Recusos Humanos</t>
  </si>
  <si>
    <t>SMO- Soportes indexados al indicador derivados del estudio técnico a realizar</t>
  </si>
  <si>
    <t>Soportes indexados al indicador derivados del estudio técnico a realizar</t>
  </si>
  <si>
    <t>GH-15</t>
  </si>
  <si>
    <t>GH-16</t>
  </si>
  <si>
    <t>GH-17</t>
  </si>
  <si>
    <t>Cumplimiento a la cobertura de vacantes definitivas</t>
  </si>
  <si>
    <t xml:space="preserve">Oportunidad para la vinculación de vacantes definitivas.
</t>
  </si>
  <si>
    <t xml:space="preserve">Cobertura en el desarrollo del Programa de inducción </t>
  </si>
  <si>
    <t xml:space="preserve">SMO- Soportes indexados al indicador provisión </t>
  </si>
  <si>
    <t>Soportes derivados de la provisión del RH</t>
  </si>
  <si>
    <t>Soportes derivados de contratación</t>
  </si>
  <si>
    <t xml:space="preserve">SMO- Soportes indexados al indicador </t>
  </si>
  <si>
    <t>Soportes que evidencia la identificación de la necesidad VS los portes que cubren la necesidad donde figura claramente los tiempos desde que se indentifica la necsidad hasta que se cubre.</t>
  </si>
  <si>
    <t>Soporte de convocatoria.
Listados de asistencia a la jornada de inducción</t>
  </si>
  <si>
    <t xml:space="preserve">Listados de asistencia a la jornada de capacitación
Certificados </t>
  </si>
  <si>
    <t>Evaluaciones de desempeño aplicable a funcionarios.</t>
  </si>
  <si>
    <t>Evaluación de desempeño aplicable a gerentes públicos</t>
  </si>
  <si>
    <t>Estrategia Seguridad de la información</t>
  </si>
  <si>
    <t>Implementar el plan de gestión de seguridad y privacidad para minimizar el riesgo de pérdida de activos de la información a los que puede estar expuesto el Instituto de Vivienda y Hábitat de Medellín</t>
  </si>
  <si>
    <t>Revisión y ajuste de políticas requeridas de acuerdo con la norma que le aplican al ISVIMED</t>
  </si>
  <si>
    <t>Elaboración de políticas de seguridad de información faltantes de acuerdo con lo establecido en NTC:27001 y aplicable al ISVIMED</t>
  </si>
  <si>
    <t>Ajuste de los sistemas de información del ISVIMED de acuerdo con las políticas elaboradas. Enmarcado en el desarrollo del PETIC, se busca realizar la integración de los sistemas de información con los que actualmente cuenta la institución</t>
  </si>
  <si>
    <t>Ajuste de la metodología de acuerdo con los parámetros que propone la Guía de gestión del riesgo, seguridad y privacidad de la información de MinTIC</t>
  </si>
  <si>
    <t>Plan de Seguridad y Privacidad d el información</t>
  </si>
  <si>
    <t xml:space="preserve">Cumplimiento al Plan de Bienestar.
</t>
  </si>
  <si>
    <t xml:space="preserve">Ejecución del Plan de Trabajo.
</t>
  </si>
  <si>
    <t>GH-18</t>
  </si>
  <si>
    <t>Personal beneficiado de la Preparación de Pre pensionados</t>
  </si>
  <si>
    <t>Invitaciones.
Listado de asistencia a eventos de bienestar.
Evidneicas fotográficas.
Convenios con entidades externas</t>
  </si>
  <si>
    <t>Listados de asistencia a inducción.
Listados de asistencia a capaciatciones del SG-SST.
Y todos aquellos soportes que dan cumplimiento al Plan anual de trabajo del SG-SST.</t>
  </si>
  <si>
    <t xml:space="preserve">Soportes deivados de la preparación a éste tipo de población </t>
  </si>
  <si>
    <t>2.2.2. Promoción de la convivencia </t>
  </si>
  <si>
    <t>6.5.1. Fortalecimiento al Sistema Municipal Habitacional</t>
  </si>
  <si>
    <t>6.5.4. Mejoramiento Integral de Barrios</t>
  </si>
  <si>
    <t>Seguimiento al Plan de Acción</t>
  </si>
  <si>
    <t xml:space="preserve">Hacer seguimiento a cada uno de los proyectos de inversión formulados de manera anual para cada uno de los indicadores del Plan de Desarrollo 2016 - 2019 "Medellín Cuenta con Vos" </t>
  </si>
  <si>
    <t>PP - Subsidios para mejoramiento de vivienda asignados - Comuna 3</t>
  </si>
  <si>
    <t>PP - Subsidios para mejoramiento de vivienda asignados - Comuna 6</t>
  </si>
  <si>
    <t>PP - Subsidios para mejoramiento de vivienda asignados - Comuna 2</t>
  </si>
  <si>
    <t>PP - Edificaciones reconocidas por resolución de curaduría - Comuna 2</t>
  </si>
  <si>
    <t>PP - Edificaciones reconocidas por resolución de curaduría - Comuna 3</t>
  </si>
  <si>
    <t>2.2.2.3.1.
IV00AA</t>
  </si>
  <si>
    <t>Subdirección Poblacional - Katty Milena Echavarria Durán</t>
  </si>
  <si>
    <t>Este indicador viene cumpliéndose de manera adecuada, toda vez que el porcentaje al mes de julio era el que corresponde a la mitad del indicador, es decir, se espera garantizar para diciembre el 100 % de cumplimiento, cabe resaltar que si bien es un indicador de mantenimiento la cantidad de actividades realizadas en éste componente a la fecha, han sido significativas y han tenido una gran relevancia social.</t>
  </si>
  <si>
    <t>6.5.1.1.1.
IV83AD</t>
  </si>
  <si>
    <t>Subdirección de Planeación - Claudia Maritza Velásquez Higuita</t>
  </si>
  <si>
    <t>Informe Técnico</t>
  </si>
  <si>
    <t>Este indicador corresponde a un trabajo interinstitucional el cual tiene como objetivo la elaboración, aprobación,  firma  y reglamentación del Decreto que le da vida al Concejo de Política Habitacional que tiene como finalidad “Asesorar a la Administración Municipal e instancia permanente de participación ciudadana, en la articulación, concertación y coordinación entre los diversos actores del sistema, en función del fortalecimiento de redes colaborativas en la gestión integral de un hábitat digno y sostenible, para asegurar el cumplimiento de la misión y avanzar en el logro de la visión compartida y los objetivos estratégicos del sistema habitacional” el a cual a la fecha se encuentra elaborado y en proceso de revisión; Según cronograma se contratará para el segundo semestre el acompañamiento a los ajustes pertinentes para su aprobación, la presente contratación se adelanta con la Universidad Nacional.</t>
  </si>
  <si>
    <t>6.5.1.2.1.
IV86AD</t>
  </si>
  <si>
    <t>A la fecha se encuentra elaborado el diseño metodológico, su  revisión,  ajuste y el diagnostico técnico del sistema habitacional, derivado de lo anterior y en cumplimiento de la segunda etapa del proyecto nos encontramos en proceso de contratación de la segunda fase la cual tiene como objeto la revisión participativa del diagnóstico técnico y la etapa de re direccionamiento estratégico que consiste en la formulación de los escenarios de prospectiva de la vivienda y el habita al 2030 para definir cuál será la apuesta de Medellín en este periodo.</t>
  </si>
  <si>
    <t>6.5.1.3.1.
IV88AA</t>
  </si>
  <si>
    <t>6.5.2.1.1.
IV89AB</t>
  </si>
  <si>
    <t>Subdirección Poblacional - Jazmin Astrid Vásquez Vásquez</t>
  </si>
  <si>
    <t>Resoluciones</t>
  </si>
  <si>
    <t>En principio es importante entender que la meta asignada a éste indicador, está representada principalmente en oferta de soluciones habitacionales en VIVIENDA USADA, es por esto que de acuerdo al procedimiento establecido en el Decreto 2339 de 2013 y el Manual de acompañamiento social de la línea de acción respectiva, el tiempo transcurrido desde el momento de notificación de la oferta hasta la postulación y asignación efectiva de subsidio es de 6 meses aproximadamente, toda vez que se deben contar con los tiempos reglamentarios en los cuales las familias se encuentran buscando su vivienda usada y el cual es de tres meses que pueden ser prorrogables, sólo con ésta claridad frente a los tiempos legalmente fijados, podemos entender que éste indicador empezará a evidenciar cumplimiento de meta en el segundo semestre del año, esperando poder cumplir la mayor parte porcentual del mismo en el último trimestre del año.</t>
  </si>
  <si>
    <t>Subdirección Poblacional - Mónica Marcela Giraldo Molina</t>
  </si>
  <si>
    <t>6.5.2.1.2.
IV89AD</t>
  </si>
  <si>
    <t>La ejecución del convenios abarca más de una vigencia fiscal (2018, 2019 y 2020), sin embargo, los recursos fueron incorporados en su totalidad durante la vigencia 2018. Adicional a esto, durante el primer semestre se realizaron actividades relacionadas con la etapa de perfectibilidad donde el único rubro afectado fue apoyo logístico y contratación de personal. Adicional a esto, en el caso de Conexión Vial Norte, durante el primer semestre se realizaron actividades relacionadas con la etapa de perfectibilidad donde el único rubro afectado fue apoyo logístico y contratación de personal y en San Luis Fase 2, el grueso de la ejecución financiera se da en el momento del pago del valor de los avalúos corporativos a los propietarios de los inmuebles, proceso que se realizará durante el segundo semestre del año conforme al cronograma establecido</t>
  </si>
  <si>
    <t>6.5.2.2.1.
IV90AA</t>
  </si>
  <si>
    <t>6.5.2.3.1.
IV91AF</t>
  </si>
  <si>
    <t>Éste indicador se viene cumpliendo a cabalidad, ya que actualmente se está dando cobertura con subsidio de arrendamiento temporal a toda la población que se encuentra activa en el proyecto, es importante enfatizar en que la meta de éste indicador debe entenderse de manera DECRECIENTE, por tal motivo la naturaleza de la aplicación de éste subsidio indica que se cumple completamente cuando se atiende a la población que ha sido remitida producto de evacuación por riesgo u obra pública y siempre que cumplan los requisitos exigidos, tal como se está haciendo actualmente.</t>
  </si>
  <si>
    <t>6.5.3.1.1.
IV92AA</t>
  </si>
  <si>
    <t>Subdirección Poblacional - Astrid Tatiana Castañeda López</t>
  </si>
  <si>
    <t>Durante el primer semestre del año se trabajó en articular  con las Cajas de Compensación Familiar y con las constructoras de los proyectos habitacionales la estrategia para la postulación de hogares, la cual consistió en la  revisión y conformación de bases de datos de posibles beneficiarios, planeación y priorización de la población, la conformación de expedientes, la sensibilización y socialización a los hogares, la verificación y actualización de las características socio económicas, entre otros,  de tal manera que en el segundo semestre se empiezan a reflejar los resultados de la estrategia, tanto así que en el mes de julio se asignaron 24 subsidios y se espera tener un reporte  progresivo de cumplimiento mensual y un cumplimiento del 100% al finalizar el año.</t>
  </si>
  <si>
    <t>6.5.3.1.3.
IV92AD</t>
  </si>
  <si>
    <t>Subdirección de Dotación - Lady Natalia Mejía Bedoya</t>
  </si>
  <si>
    <t>Acta de recibo de obra</t>
  </si>
  <si>
    <t>6.5.3.2.1.
IV93AA</t>
  </si>
  <si>
    <t>Subdirección de Planeación - William de Jesús Gómez Cardona</t>
  </si>
  <si>
    <t xml:space="preserve">Para atender los retos derivados del Decreto que tiene como fin el cobro de derechos fiduciarios, la construcción del Banco de proyectos y la demanda que genera la comunidad frente a la gestión del suelo además de la implementación de estos instrumentos en la ciudad se contratará personal de apoyo a partir del mes de septiembre 2018.
</t>
  </si>
  <si>
    <t>Subdirección de Dotación - Martha Cecilia Mora Restrepo</t>
  </si>
  <si>
    <t>6.5.4.1.1.
IV95AA</t>
  </si>
  <si>
    <t>En los días 02 y 03 de Agosto de 2018 se aplicaron otros 883 subsidios para mejoramiento de vivienda, lo que nos ubica en un total de 2497 subsidios asignados y un cumplimiento de meta del 90%, las 290 restantes se expedirá resolución aproximadamente en el mes de Octubre de 2018</t>
  </si>
  <si>
    <t>6.5.4.1.2.
IV95AB</t>
  </si>
  <si>
    <t>En los días 02 y 03 de Agosto de 2018 se aplicaron otros 39 subsidios para mejoramiento de vivienda a victimas, lo que nos ubica en un total de 75 subsidios asignados y un cumplimiento de meta del 100%. Superándola en 17 aplicación de subsidios.</t>
  </si>
  <si>
    <t>6.5.4.1.3.
IV95AC</t>
  </si>
  <si>
    <t>Actas de recibo a satisfacción</t>
  </si>
  <si>
    <t>La contratación para el cumplimiento de esta meta se inicio en el mes de Junio de 2018 los mejoramientos están en etapa de ejecución, se espera recibir a satisfacción los 1158 mejoramientos al mes de diciembre de 2018.</t>
  </si>
  <si>
    <t>6.5.4.2.1.
IV96AA</t>
  </si>
  <si>
    <t xml:space="preserve">A la fecha se han realizado todo los estudios técnicos en los polígonos que presentan carencia en materia de espacio público del entorno de los hogares que han sido intervenidos bajo el programa de Mejoramiento de Vivienda por parte del Instituto,  dicho estudio arrojo el polígono de la Libertad como la base de la intervención,  por lo anterior en el mes de agosto se presentará la propuesta para los estudios y diseños que se adelantarán en este segundo semestre y que serán contratados en la vigencia 2019. </t>
  </si>
  <si>
    <t>Subdirección de Planeación - Sandra Milena Escudero Yepes</t>
  </si>
  <si>
    <t xml:space="preserve">La ejecución presupuestal corresponde a los profesionales y auxiliares  que realizan las actividades para llevar a cabo la cesión de predios fiscales a titulo gratuito. 
El 12 de agosto de 2018 se publicó la resolución de edicto emplazatorio con 217 unidades de vivienda efectivas. Una vez vencido el término se procede a realizar la resolución de cesión a título gratuito y su correspondiente registro. </t>
  </si>
  <si>
    <t>6.5.4.3.1.
IV97AB</t>
  </si>
  <si>
    <t xml:space="preserve">De las 217 unidades de vivienda efectivas publicadas, 6 hogares son víctimas de desapazamiento forzoso. </t>
  </si>
  <si>
    <t>6.5.4.3.2.
IV97AC</t>
  </si>
  <si>
    <t>Subdirección de Dotación - Andrés Mauricio González Greco</t>
  </si>
  <si>
    <t>Subdirección Jurídica - Leidy Rengifo Suaza</t>
  </si>
  <si>
    <t>Escrituras</t>
  </si>
  <si>
    <t>Subdirección de Poblacional
Subdirección de Planeación</t>
  </si>
  <si>
    <t>PP - Subsidios para mejoramiento de vivienda asignados - Comuna 8</t>
  </si>
  <si>
    <t>6.5.4.1.1.
IV98AC</t>
  </si>
  <si>
    <t>6.5.4.1.1.
IV99AE</t>
  </si>
  <si>
    <t>6.5.4.1.1.
IV14AA</t>
  </si>
  <si>
    <t>6.5.4.1.1.
IV15AA</t>
  </si>
  <si>
    <t>N/A</t>
  </si>
  <si>
    <t>Se adelanta la etapa de planeación de la inversión del recurso. Abril: Res 300 (76), con esto se cumple la meta anual. Mayo - Junio: No se asignaron mejoramientos, la totalidad de los recursos fueron comprometidos en el mes de abril del presente año.</t>
  </si>
  <si>
    <t>Enero - Febrero: Se adelanta la etapa de planeación de la inversión del recurso. Marzo: Res 276 (102), con esto se cumple la meta anual. Abril - Junio: se agotaron los recursos en el mes de marzo con el cumplimiento del 100% de la meta.</t>
  </si>
  <si>
    <t>En etapa preparatoria, comprende sólo ejecuciones.</t>
  </si>
  <si>
    <t>6.5.4.4.1.
IV98AA</t>
  </si>
  <si>
    <t>6.5.4.4.1.
IV98AD</t>
  </si>
  <si>
    <t>6.5.4.4.1.
IV00AB</t>
  </si>
  <si>
    <t>Los 100 reconocimientos los ejecutará el operados externo SERPROAN con el cual se suscribió acta de inicio el 10 de agosto de 2018, las cuales estarán listas aproximadamente en el mes de noviembre.</t>
  </si>
  <si>
    <t>Las 130 correspondientes al Presupuesto Participativo de 2018 fueron realizadas por el equipo interno y se encuentran radicadas en curaduría ha espera de emisión de resolución.</t>
  </si>
  <si>
    <t>Subdirección Poblacional
Subdirección de Planeación</t>
  </si>
  <si>
    <t>Subdirección de Dotación
Subdirección de Planeación</t>
  </si>
  <si>
    <t>Subdirección de Planeación
Subdirección Jurídica</t>
  </si>
  <si>
    <t xml:space="preserve"> - Arboleda De San Antonio con 115 unidades de vivienda, este proyecto en el mes de julio presento un avance de ejecución del 40% - Ciudad Del Este Etapa C con 448 unidades de vivienda, este proyecto al mes de julio presento un avance de ejecución del 42%</t>
  </si>
  <si>
    <t xml:space="preserve">El proyecto La Milagrosa de la Opv Amcaf se encuentra en un avance del 81%, se actualizaron las pólizas hasta el 31 de mayo del contrato de obra e interventoría, está pendiente certificado de la gobernación en la se certifique que ni la Opv ni el representante legal, presentan sanciones. La resolución de asignación de subsidios se emitió en la primera semana de agosto, con el cumplimiento de la meta al 100% se verá reflejado en el próximo reporte. </t>
  </si>
  <si>
    <t>Enero - Abril: Se incluyen las resoluciones expedidas con fecha del 2018. Ver la cantidad total de reconocimientos en el PI y detalle completo de los CBML en el SMO. Junio: 58 unidades para el mes de estudio, Julio: 87 unidades para el mes de estudio.</t>
  </si>
  <si>
    <t>La baja ejecución de dicho indicador se debe a que quedan pocos apartamentos por escriturar de vigencias anteriores  al 2012 y los faltantes presentan muchas variables que impiden su escrituración.</t>
  </si>
  <si>
    <t>6.5.3.1.2.
IV92AC</t>
  </si>
  <si>
    <t>Inicio de Estudios y Diseños</t>
  </si>
  <si>
    <t>La Colinita: 110 unidades de vivienda, se encuentra en estudios y diseños en un avance del 20% -Ventto: 376 unidades de vivienda, se encuentra en estructuración -La Corcovada: 588 unidades de vivienda, se encuentra en estructuración -Colinas de Occidente: 676 unidades de vivienda, se encuentra en etapa de diseños en un avance del 28%, -Mirador de Moravia: 96 unidades de vivienda, se encuentra en revisión de estudios, diseños y estructuración.</t>
  </si>
  <si>
    <t>Viviendas de interés social promovidas en alianza con el sector privado</t>
  </si>
  <si>
    <t>6.5.3.1.4.
IV92AE</t>
  </si>
  <si>
    <t>Subdirección de Planeación - Claudia Gómez Bustamante</t>
  </si>
  <si>
    <t>Proyectos con Recursos en 2018</t>
  </si>
  <si>
    <t xml:space="preserve">Julio: se avanzó en la definición de los documentos soportes que permitrán la medición del indicador, los avances respecto a la meta se ingresarán para el informe de agosto una vez se tengan listados y cuantificados los proyectos del sector privado. </t>
  </si>
  <si>
    <t>Hogares de demanda libre que acceden a vivienda nueva en proyectos de la alianza con el sector privado</t>
  </si>
  <si>
    <t>6.5.3.1.5.
IV92AF</t>
  </si>
  <si>
    <t xml:space="preserve">Julio: se avanzó en la definición de los documentos soportes que permitrán la medición del indicador, durante el mes de agosto se realizarán las consultas a las cajas de compensación para determinar los avances respecto a la meta. </t>
  </si>
  <si>
    <t>6.5.2.2.2.
IV90AB</t>
  </si>
  <si>
    <t>Colinas de occidente: 120 unidades de vivienda, se suscribió convenio y se inicio etapa de diseños, para el mes de julio se estima un avance de 28% -castilla/girardot: 72 unidades de vivienda, se inicia el proceso de estudios y diseños con acta de inicio sucvrita el 23 de julio de 2018-la cruz 1 torre 4: 45 unidades de vivienda (ya que la licencia se vencía el 30 de julio y el dap argumento que el proyecto no se podía viavilizar, se determino retirar el proyecto de las metas) , -madre laura: 20 unidades de vivienda, se encuentra en revisión de estudios y estructuración.</t>
  </si>
  <si>
    <t>6.5.3.3.1
IV94AA</t>
  </si>
  <si>
    <t>6.5.3.3.1
IV94AB</t>
  </si>
  <si>
    <t>Se realizaron diferentes actividades con las OPV en los proyectos habitacionales así: asesorías técnicas, sociales y jurídicas con los beneficiarios y representantes de las OPV Funcodent (1), Amcaf (5), Asociación Los Fundadores (1) y Sierra Campestre (1); visitas de seguimiento técnico, jurídico y social a las obras Altos del Jardín (1), Los Almendros (1), Torres del Este (1), La Milagrosa (1), Santa Maria De Los Angeles (2), Villa Maria (2), Sierra Campestre (2) y Villa Canela (1); se realizaron tres reuniones interinstitucionales, una reunión intrainstitucional y se realiza el primer taller para la socialización de requisitos a los usuarios de Quintas de la Acuarela</t>
  </si>
  <si>
    <t>6.5.4.4.2.
IV98AB</t>
  </si>
  <si>
    <t>Durante este periodo, no se recibió correo electrónico por parte de EPM con la base de datos de las viviendas a las cuales le han instalado los servicios públicos para realizar el cruce mensual de dicha información. La última base de datos que remitió EPM fue en el mes de junio con la información de las viviendas instaladas de los meses de marzo, abril y mayo del año en curso. Por parte del Isvimed se les remitió la base de datos de las resoluciones de reconocimiento del mes de junio y se les realiza la solicitud de la base de datos de las viviendas con servicios instalados para dicho mes, se está a la espera de dicha información.</t>
  </si>
  <si>
    <t>6.5.4.5.2.
IV99AC</t>
  </si>
  <si>
    <t>6.5.4.5.1.
IV99AD</t>
  </si>
  <si>
    <t xml:space="preserve">A la fecha aún no se ha iniciado con el proceso de escrituración de los proyectos Montaña Bloque 8 y La Cascada </t>
  </si>
  <si>
    <r>
      <t xml:space="preserve">2.2.2.3. Acompañamiento social de proyectos habitacionales
</t>
    </r>
    <r>
      <rPr>
        <b/>
        <sz val="10"/>
        <color theme="1"/>
        <rFont val="Calibri"/>
        <family val="2"/>
        <scheme val="minor"/>
      </rPr>
      <t>Proyecto de Inversión:</t>
    </r>
    <r>
      <rPr>
        <sz val="10"/>
        <color theme="1"/>
        <rFont val="Calibri"/>
        <family val="2"/>
        <scheme val="minor"/>
      </rPr>
      <t xml:space="preserve"> Asistencia social para proyectos habitacionales</t>
    </r>
  </si>
  <si>
    <r>
      <t xml:space="preserve">Proyectos Vivienda de Interés Prioritario (VIP) - Vivienda de Interés Social (VIS) con acompañamiento social
</t>
    </r>
    <r>
      <rPr>
        <sz val="10"/>
        <color theme="1" tint="0.499984740745262"/>
        <rFont val="Calibri"/>
        <family val="2"/>
        <scheme val="minor"/>
      </rPr>
      <t>(Actividades Realizadas/Actividades Programadas)</t>
    </r>
  </si>
  <si>
    <r>
      <t xml:space="preserve">6.5.1.1. Creación e implementación del Comité de Política Habitacional
</t>
    </r>
    <r>
      <rPr>
        <b/>
        <sz val="10"/>
        <color theme="1"/>
        <rFont val="Calibri"/>
        <family val="2"/>
        <scheme val="minor"/>
      </rPr>
      <t>Proyecto de Inversión:</t>
    </r>
    <r>
      <rPr>
        <sz val="10"/>
        <color theme="1"/>
        <rFont val="Calibri"/>
        <family val="2"/>
        <scheme val="minor"/>
      </rPr>
      <t xml:space="preserve"> Implementación del Concejo de Política habitacional</t>
    </r>
  </si>
  <si>
    <r>
      <t xml:space="preserve">6.5.1.2. Revisión y Ajuste del Plan Estratégico habitacional de Medellín - PEHMED
</t>
    </r>
    <r>
      <rPr>
        <b/>
        <sz val="10"/>
        <color theme="1"/>
        <rFont val="Calibri"/>
        <family val="2"/>
        <scheme val="minor"/>
      </rPr>
      <t>Proyecto de Inversión:</t>
    </r>
    <r>
      <rPr>
        <sz val="10"/>
        <color theme="1"/>
        <rFont val="Calibri"/>
        <family val="2"/>
        <scheme val="minor"/>
      </rPr>
      <t xml:space="preserve"> Actualizacion del Plan estrategico Habitacional de Medellin - PEHMED</t>
    </r>
  </si>
  <si>
    <r>
      <t xml:space="preserve">6.5.1.3. Adopción y reglamentación de la política pública de inquilinatos
</t>
    </r>
    <r>
      <rPr>
        <b/>
        <sz val="10"/>
        <color theme="1"/>
        <rFont val="Calibri"/>
        <family val="2"/>
        <scheme val="minor"/>
      </rPr>
      <t xml:space="preserve">Proyecto de Inversión: </t>
    </r>
    <r>
      <rPr>
        <sz val="10"/>
        <color theme="1"/>
        <rFont val="Calibri"/>
        <family val="2"/>
        <scheme val="minor"/>
      </rPr>
      <t>Implementación de la Política Pública de Inquilinatos</t>
    </r>
  </si>
  <si>
    <r>
      <t xml:space="preserve">6.5.2.1. Reasentamiento de población con soluciones de vivienda definitiva
</t>
    </r>
    <r>
      <rPr>
        <b/>
        <sz val="10"/>
        <color theme="1"/>
        <rFont val="Calibri"/>
        <family val="2"/>
        <scheme val="minor"/>
      </rPr>
      <t>Proyecto de Inversión:</t>
    </r>
    <r>
      <rPr>
        <sz val="10"/>
        <color theme="1"/>
        <rFont val="Calibri"/>
        <family val="2"/>
        <scheme val="minor"/>
      </rPr>
      <t xml:space="preserve"> Implementación de soluciones definitivas de vivienda para población de reasentamiento</t>
    </r>
  </si>
  <si>
    <r>
      <t xml:space="preserve">6.5.2.1. Reasentamiento de población con soluciones de vivienda definitiva
</t>
    </r>
    <r>
      <rPr>
        <b/>
        <sz val="10"/>
        <color theme="1"/>
        <rFont val="Calibri"/>
        <family val="2"/>
        <scheme val="minor"/>
      </rPr>
      <t>Proyecto de Inversión:</t>
    </r>
    <r>
      <rPr>
        <sz val="10"/>
        <color theme="1"/>
        <rFont val="Calibri"/>
        <family val="2"/>
        <scheme val="minor"/>
      </rPr>
      <t xml:space="preserve"> Implementación de Soluciones de Vivienda para Población intervenida por Obra Pública</t>
    </r>
  </si>
  <si>
    <r>
      <t xml:space="preserve">6.5.2.2. Una solución definitiva para la población en arrendamiento temporal
</t>
    </r>
    <r>
      <rPr>
        <b/>
        <sz val="10"/>
        <color theme="1"/>
        <rFont val="Calibri"/>
        <family val="2"/>
        <scheme val="minor"/>
      </rPr>
      <t>Proyecto de Inversión:</t>
    </r>
    <r>
      <rPr>
        <sz val="10"/>
        <color theme="1"/>
        <rFont val="Calibri"/>
        <family val="2"/>
        <scheme val="minor"/>
      </rPr>
      <t xml:space="preserve"> Implementación de soluciones definitivas de vivienda para población de arrendamiento temporal  </t>
    </r>
  </si>
  <si>
    <r>
      <t xml:space="preserve">6.5.2.3. Arrendamiento temporal
</t>
    </r>
    <r>
      <rPr>
        <b/>
        <sz val="10"/>
        <color theme="1"/>
        <rFont val="Calibri"/>
        <family val="2"/>
        <scheme val="minor"/>
      </rPr>
      <t xml:space="preserve">Proyecto de Inversión: </t>
    </r>
    <r>
      <rPr>
        <sz val="10"/>
        <color theme="1"/>
        <rFont val="Calibri"/>
        <family val="2"/>
        <scheme val="minor"/>
      </rPr>
      <t>Aplicación de subsidios para arrendamiento temporal</t>
    </r>
  </si>
  <si>
    <r>
      <t xml:space="preserve">6.5.3.1. Vivienda nueva
</t>
    </r>
    <r>
      <rPr>
        <b/>
        <sz val="10"/>
        <color theme="1"/>
        <rFont val="Calibri"/>
        <family val="2"/>
        <scheme val="minor"/>
      </rPr>
      <t>Proyecto de Inversión:</t>
    </r>
    <r>
      <rPr>
        <sz val="10"/>
        <color theme="1"/>
        <rFont val="Calibri"/>
        <family val="2"/>
        <scheme val="minor"/>
      </rPr>
      <t xml:space="preserve"> Aplicación de subsidios y construcción de vivienda nueva para población de demanda libre</t>
    </r>
  </si>
  <si>
    <r>
      <t xml:space="preserve">6.5.3.2. Gestión del suelo para vivienda social
</t>
    </r>
    <r>
      <rPr>
        <b/>
        <sz val="10"/>
        <color theme="1"/>
        <rFont val="Calibri"/>
        <family val="2"/>
        <scheme val="minor"/>
      </rPr>
      <t xml:space="preserve">Proyecto de Inversión: </t>
    </r>
    <r>
      <rPr>
        <sz val="10"/>
        <color theme="1"/>
        <rFont val="Calibri"/>
        <family val="2"/>
        <scheme val="minor"/>
      </rPr>
      <t>Identificación de suelo para vivienda social</t>
    </r>
  </si>
  <si>
    <r>
      <t xml:space="preserve">6.5.3.3. Fomento a la autoconstrucción e iniciativas comunitarias
</t>
    </r>
    <r>
      <rPr>
        <b/>
        <sz val="10"/>
        <color theme="1"/>
        <rFont val="Calibri"/>
        <family val="2"/>
        <scheme val="minor"/>
      </rPr>
      <t>Proyecto de Inversión:</t>
    </r>
    <r>
      <rPr>
        <sz val="10"/>
        <color theme="1"/>
        <rFont val="Calibri"/>
        <family val="2"/>
        <scheme val="minor"/>
      </rPr>
      <t xml:space="preserve"> Apoyo a la autoconstrucción e iniciativas de vivienda comunitaria</t>
    </r>
  </si>
  <si>
    <r>
      <t xml:space="preserve">6.5.4.1. Mejoramientos de vivienda
</t>
    </r>
    <r>
      <rPr>
        <b/>
        <sz val="10"/>
        <color theme="1"/>
        <rFont val="Calibri"/>
        <family val="2"/>
        <scheme val="minor"/>
      </rPr>
      <t xml:space="preserve">Proyecto de Inversión: </t>
    </r>
    <r>
      <rPr>
        <sz val="10"/>
        <color theme="1"/>
        <rFont val="Calibri"/>
        <family val="2"/>
        <scheme val="minor"/>
      </rPr>
      <t>Aplicación de subsidios para mejoramiento de vivienda</t>
    </r>
  </si>
  <si>
    <r>
      <t xml:space="preserve">6.5.4.2. Mejoramiento del entorno barrial
</t>
    </r>
    <r>
      <rPr>
        <b/>
        <sz val="10"/>
        <color theme="1"/>
        <rFont val="Calibri"/>
        <family val="2"/>
        <scheme val="minor"/>
      </rPr>
      <t>Proyecto de Inversión:</t>
    </r>
    <r>
      <rPr>
        <sz val="10"/>
        <color theme="1"/>
        <rFont val="Calibri"/>
        <family val="2"/>
        <scheme val="minor"/>
      </rPr>
      <t xml:space="preserve"> Construcción y mejoramiento del entorno barrial</t>
    </r>
  </si>
  <si>
    <r>
      <t xml:space="preserve">6.5.4.3. Titulación de predios
</t>
    </r>
    <r>
      <rPr>
        <b/>
        <sz val="10"/>
        <color theme="1"/>
        <rFont val="Calibri"/>
        <family val="2"/>
        <scheme val="minor"/>
      </rPr>
      <t>Proyecto de Inversión:</t>
    </r>
    <r>
      <rPr>
        <sz val="10"/>
        <color theme="1"/>
        <rFont val="Calibri"/>
        <family val="2"/>
        <scheme val="minor"/>
      </rPr>
      <t xml:space="preserve"> Apoyo para la titulación de predios</t>
    </r>
  </si>
  <si>
    <r>
      <t xml:space="preserve">6.5.4.4. Reconocimiento de edificaciones
</t>
    </r>
    <r>
      <rPr>
        <b/>
        <sz val="10"/>
        <color theme="1"/>
        <rFont val="Calibri"/>
        <family val="2"/>
        <scheme val="minor"/>
      </rPr>
      <t>Proyecto de Inversión:</t>
    </r>
    <r>
      <rPr>
        <sz val="10"/>
        <color theme="1"/>
        <rFont val="Calibri"/>
        <family val="2"/>
        <scheme val="minor"/>
      </rPr>
      <t xml:space="preserve"> Apoyo para el reconocimiento de edificaciones</t>
    </r>
  </si>
  <si>
    <r>
      <t xml:space="preserve">6.5.4.5. Saneamiento predial - Gestión de la tenencia segura
</t>
    </r>
    <r>
      <rPr>
        <b/>
        <sz val="10"/>
        <color theme="1"/>
        <rFont val="Calibri"/>
        <family val="2"/>
        <scheme val="minor"/>
      </rPr>
      <t>Proyecto de Inversión:</t>
    </r>
    <r>
      <rPr>
        <sz val="10"/>
        <color theme="1"/>
        <rFont val="Calibri"/>
        <family val="2"/>
        <scheme val="minor"/>
      </rPr>
      <t xml:space="preserve"> Saneamiento Predial y gestión para la tenencia segura</t>
    </r>
  </si>
  <si>
    <t xml:space="preserve">Durante el segundo semestre tramitará el decreto para la reglamentación de la política pública de inquilinatos, por lo anterior recursos se destinaran al personal apoyo requerido para la cumplir con esta actividad.
</t>
  </si>
  <si>
    <r>
      <t xml:space="preserve">Consejo de política habitacional implementado
</t>
    </r>
    <r>
      <rPr>
        <sz val="10"/>
        <color theme="1" tint="0.499984740745262"/>
        <rFont val="Calibri"/>
        <family val="2"/>
        <scheme val="minor"/>
      </rPr>
      <t>(Actividades Realizadas/Actividades Programadas)</t>
    </r>
  </si>
  <si>
    <r>
      <t xml:space="preserve">Plan Estratégico Habitacional de Medellín ajustado
</t>
    </r>
    <r>
      <rPr>
        <sz val="10"/>
        <color theme="1" tint="0.499984740745262"/>
        <rFont val="Calibri"/>
        <family val="2"/>
        <scheme val="minor"/>
      </rPr>
      <t>(Actividades Realizadas/Actividades Programadas)</t>
    </r>
  </si>
  <si>
    <r>
      <t xml:space="preserve">Política pública de inquilinatos adoptada y reglamentada
</t>
    </r>
    <r>
      <rPr>
        <sz val="10"/>
        <color theme="1" tint="0.499984740745262"/>
        <rFont val="Calibri"/>
        <family val="2"/>
        <scheme val="minor"/>
      </rPr>
      <t>(Actividades Realizadas/Actividades Programadas)</t>
    </r>
  </si>
  <si>
    <r>
      <t xml:space="preserve">Subsidios para vivienda definitiva asignados a hogares sujetos de reasentamiento por eventos naturales, riesgo y desastres
</t>
    </r>
    <r>
      <rPr>
        <sz val="10"/>
        <color theme="1" tint="0.499984740745262"/>
        <rFont val="Calibri"/>
        <family val="2"/>
        <scheme val="minor"/>
      </rPr>
      <t>(Número de Subsidios de vivienda nueva y usada asignados con recursos del Plan de Desarrollo actual a la población activa en el programa de arrendamiento temporal cuyo origen corresponde a eventos naturales, riesgo y desastres)</t>
    </r>
  </si>
  <si>
    <r>
      <t xml:space="preserve">Hogares sujetos de reasentamiento por obras de utilidad pública atendidos
</t>
    </r>
    <r>
      <rPr>
        <sz val="10"/>
        <color theme="1" tint="0.499984740745262"/>
        <rFont val="Calibri"/>
        <family val="2"/>
        <scheme val="minor"/>
      </rPr>
      <t>(Número de hogares que reciben vivienda definitiva/Número de hogares programados)</t>
    </r>
  </si>
  <si>
    <r>
      <t xml:space="preserve">Subsidios para vivienda definitiva asignados a la población de arrendamiento temporal
</t>
    </r>
    <r>
      <rPr>
        <sz val="10"/>
        <color theme="1" tint="0.499984740745262"/>
        <rFont val="Calibri"/>
        <family val="2"/>
        <scheme val="minor"/>
      </rPr>
      <t>(Número de subsidios para vivienda nueva o usada, asignados a hogares activos en el proyecto Arrendamiento Temporal)</t>
    </r>
  </si>
  <si>
    <r>
      <t xml:space="preserve">Viviendas nuevas iniciadas 
</t>
    </r>
    <r>
      <rPr>
        <sz val="10"/>
        <color theme="1" tint="0.499984740745262"/>
        <rFont val="Calibri"/>
        <family val="2"/>
        <scheme val="minor"/>
      </rPr>
      <t>(Número de viviendas iniciadas para población activa en el proyecto de arrendamiento temporal)</t>
    </r>
  </si>
  <si>
    <r>
      <t xml:space="preserve">Subsidios asignados para pago de arrendamiento temporal
</t>
    </r>
    <r>
      <rPr>
        <sz val="10"/>
        <color theme="1" tint="0.499984740745262"/>
        <rFont val="Calibri"/>
        <family val="2"/>
        <scheme val="minor"/>
      </rPr>
      <t>(Número de subsidios para vivienda nueva o usada, asignados a hogares activos en el proyecto Arrendamiento Temporal)</t>
    </r>
  </si>
  <si>
    <r>
      <t xml:space="preserve">Subsidios para vivienda nueva asignados
</t>
    </r>
    <r>
      <rPr>
        <sz val="10"/>
        <color theme="1" tint="0.499984740745262"/>
        <rFont val="Calibri"/>
        <family val="2"/>
        <scheme val="minor"/>
      </rPr>
      <t>(Número de subsidios asignados a hogares de demanda libre para vivienda nueva, a través de cajas de compensación o en proyectos del actual PDM)</t>
    </r>
  </si>
  <si>
    <r>
      <t xml:space="preserve">Viviendas nuevas iniciadas 
</t>
    </r>
    <r>
      <rPr>
        <sz val="10"/>
        <color theme="1" tint="0.499984740745262"/>
        <rFont val="Calibri"/>
        <family val="2"/>
        <scheme val="minor"/>
      </rPr>
      <t>(Número de viviendas iniciadas para población de demanda libre)</t>
    </r>
  </si>
  <si>
    <r>
      <t xml:space="preserve">Vivienda de interés social construida
</t>
    </r>
    <r>
      <rPr>
        <sz val="10"/>
        <color theme="1" tint="0.499984740745262"/>
        <rFont val="Calibri"/>
        <family val="2"/>
        <scheme val="minor"/>
      </rPr>
      <t>(Número de viviendas con obra terminada, se tiene en cuenta la gestión que se realiza para cerrar proyectos del PDM anterior)</t>
    </r>
  </si>
  <si>
    <r>
      <t xml:space="preserve">Suelo para vivienda social gestionado
</t>
    </r>
    <r>
      <rPr>
        <sz val="10"/>
        <color theme="1" tint="0.499984740745262"/>
        <rFont val="Calibri"/>
        <family val="2"/>
        <scheme val="minor"/>
      </rPr>
      <t>(Actividades Realizadas/Actividades Programadas)</t>
    </r>
  </si>
  <si>
    <r>
      <t xml:space="preserve">Acompañamiento técnico y social a proyectos de autoconstrucción e iniciativas comunitarias
</t>
    </r>
    <r>
      <rPr>
        <sz val="10"/>
        <color theme="1" tint="0.499984740745262"/>
        <rFont val="Calibri"/>
        <family val="2"/>
        <scheme val="minor"/>
      </rPr>
      <t>(Actividades Realizadas/Actividades Programadas)</t>
    </r>
  </si>
  <si>
    <r>
      <t xml:space="preserve">Subsidios para vivienda nueva asignados
</t>
    </r>
    <r>
      <rPr>
        <sz val="10"/>
        <color theme="1" tint="0.499984740745262"/>
        <rFont val="Calibri"/>
        <family val="2"/>
        <scheme val="minor"/>
      </rPr>
      <t>(Número de subsidios asignados a hogares de OPV)</t>
    </r>
  </si>
  <si>
    <r>
      <t xml:space="preserve">Subsidios para mejoramiento de vivienda asignados
</t>
    </r>
    <r>
      <rPr>
        <sz val="10"/>
        <color theme="1" tint="0.499984740745262"/>
        <rFont val="Calibri"/>
        <family val="2"/>
        <scheme val="minor"/>
      </rPr>
      <t>(Número de subsidios para mejoramiento de vivienda asignados mediante resolución)</t>
    </r>
  </si>
  <si>
    <r>
      <t xml:space="preserve">Subsidios para mejoramiento de vivienda asignados a víctimas de desplazamiento forzado
</t>
    </r>
    <r>
      <rPr>
        <sz val="10"/>
        <color theme="1" tint="0.499984740745262"/>
        <rFont val="Calibri"/>
        <family val="2"/>
        <scheme val="minor"/>
      </rPr>
      <t>(Número de subsidios para mejoramiento de vivienda asignados a víctimas mediante resolución)</t>
    </r>
  </si>
  <si>
    <r>
      <t xml:space="preserve">Mejoramientos de vivienda ejecutados
</t>
    </r>
    <r>
      <rPr>
        <sz val="10"/>
        <color theme="1" tint="0.499984740745262"/>
        <rFont val="Calibri"/>
        <family val="2"/>
        <scheme val="minor"/>
      </rPr>
      <t>(Número de mejoramientos de vivienda con obra terminada, recibidos a satisfacción por el Isvimed)</t>
    </r>
  </si>
  <si>
    <r>
      <t xml:space="preserve">Espacio público del entorno barrial mejorado
</t>
    </r>
    <r>
      <rPr>
        <sz val="10"/>
        <color theme="1" tint="0.499984740745262"/>
        <rFont val="Calibri"/>
        <family val="2"/>
        <scheme val="minor"/>
      </rPr>
      <t>(Actividades realizadas/ Actividades Programadas)</t>
    </r>
  </si>
  <si>
    <r>
      <t xml:space="preserve">Predios titulados para favorecer a las familias más vulnerables
</t>
    </r>
    <r>
      <rPr>
        <sz val="10"/>
        <color theme="1" tint="0.499984740745262"/>
        <rFont val="Calibri"/>
        <family val="2"/>
        <scheme val="minor"/>
      </rPr>
      <t>(Número de predios con resolución de cesión de título gratuito)</t>
    </r>
  </si>
  <si>
    <r>
      <t xml:space="preserve">Predios titulados a víctimas de desplazamiento forzado
</t>
    </r>
    <r>
      <rPr>
        <sz val="10"/>
        <color theme="1" tint="0.499984740745262"/>
        <rFont val="Calibri"/>
        <family val="2"/>
        <scheme val="minor"/>
      </rPr>
      <t>(Número de predios con resolución de cesión de título gratuito otorgados a víctimas)</t>
    </r>
  </si>
  <si>
    <r>
      <t xml:space="preserve">Edificaciones reconocidas por resolución de curaduría
</t>
    </r>
    <r>
      <rPr>
        <sz val="10"/>
        <color theme="1" tint="0.499984740745262"/>
        <rFont val="Calibri"/>
        <family val="2"/>
        <scheme val="minor"/>
      </rPr>
      <t>(Número de viviendas con resoluciones de reconocimiento emitidas por las curadurías)</t>
    </r>
  </si>
  <si>
    <r>
      <t xml:space="preserve">Viviendas habilitadas para conexión de los servicios de acueducto y alcantarillado
</t>
    </r>
    <r>
      <rPr>
        <sz val="10"/>
        <color theme="1" tint="0.499984740745262"/>
        <rFont val="Calibri"/>
        <family val="2"/>
        <scheme val="minor"/>
      </rPr>
      <t>(Número de viviendas que a partir de las resoluciones de reconocimiento quedan habilitadas para la conexión a servicios públicos)</t>
    </r>
  </si>
  <si>
    <r>
      <t xml:space="preserve">Viviendas escrituradas proyectos 2012-2017
</t>
    </r>
    <r>
      <rPr>
        <sz val="10"/>
        <color theme="1" tint="0.499984740745262"/>
        <rFont val="Calibri"/>
        <family val="2"/>
        <scheme val="minor"/>
      </rPr>
      <t>(Número de viviendas con escrituras en proyectos de la administración anterior)</t>
    </r>
  </si>
  <si>
    <r>
      <t xml:space="preserve">Viviendas escrituradas por saneamiento predial proyectos anteriores al 2012
</t>
    </r>
    <r>
      <rPr>
        <sz val="10"/>
        <color theme="1" tint="0.499984740745262"/>
        <rFont val="Calibri"/>
        <family val="2"/>
        <scheme val="minor"/>
      </rPr>
      <t>(Número de viviendas con escrituras producto del proceso de saneamiento de Corvide y Fiduciaria central)</t>
    </r>
  </si>
  <si>
    <t>6.5.2. Reasentamiento Integral de Población</t>
  </si>
  <si>
    <t>6.5.3. Gestión de Nuevos Desarrollos Habitacionales de Vivienda Social</t>
  </si>
  <si>
    <t>Cumplimiento al plan de bienestar</t>
  </si>
  <si>
    <t>Clima organizacional</t>
  </si>
  <si>
    <t>Cumplimiento al plna de bienestar</t>
  </si>
  <si>
    <t>Preveer y adelantar las acciones necesarias para la mejor utilización de los recursos humanos, en función de la planeación institucional.</t>
  </si>
  <si>
    <t>Estrucutrar y desplegar campaña del programa de las 5S</t>
  </si>
  <si>
    <t>Cumplimiento a la elaboración de politicas de seguridad y privacidad de la información. Eliminar y poner en la ficha que es parte de dos programas.</t>
  </si>
  <si>
    <r>
      <rPr>
        <sz val="11"/>
        <color rgb="FFFF0000"/>
        <rFont val="Tahoma"/>
        <family val="2"/>
      </rPr>
      <t>Cumplimiento en la implementación de la metodologia para riesgos de la segurida de la información</t>
    </r>
    <r>
      <rPr>
        <sz val="11"/>
        <color rgb="FF333333"/>
        <rFont val="Tahoma"/>
        <family val="2"/>
      </rPr>
      <t xml:space="preserve">. </t>
    </r>
    <r>
      <rPr>
        <sz val="11"/>
        <color rgb="FFFF0000"/>
        <rFont val="Tahoma"/>
        <family val="2"/>
      </rPr>
      <t>Implementación de la metodologia para riesgos de la segurida de la información</t>
    </r>
    <r>
      <rPr>
        <sz val="11"/>
        <color rgb="FF333333"/>
        <rFont val="Tahoma"/>
        <family val="2"/>
      </rPr>
      <t xml:space="preserve">. </t>
    </r>
    <r>
      <rPr>
        <sz val="11"/>
        <color rgb="FFFF0000"/>
        <rFont val="Tahoma"/>
        <family val="2"/>
      </rPr>
      <t>Quedará para el próximo año este no.</t>
    </r>
  </si>
  <si>
    <r>
      <rPr>
        <sz val="11"/>
        <color rgb="FFFF0000"/>
        <rFont val="Arial"/>
        <family val="2"/>
      </rPr>
      <t>Planear y ejecutar</t>
    </r>
    <r>
      <rPr>
        <sz val="11"/>
        <color theme="1"/>
        <rFont val="Arial"/>
        <family val="2"/>
      </rPr>
      <t xml:space="preserve"> los recursos y servicios requeridos por cada subdireccón y jefatura</t>
    </r>
    <r>
      <rPr>
        <sz val="11"/>
        <color rgb="FFFF0000"/>
        <rFont val="Arial"/>
        <family val="2"/>
      </rPr>
      <t xml:space="preserve"> para el cumplimiento de la misión institutcional</t>
    </r>
    <r>
      <rPr>
        <sz val="11"/>
        <color theme="1"/>
        <rFont val="Arial"/>
        <family val="2"/>
      </rPr>
      <t>.</t>
    </r>
  </si>
  <si>
    <r>
      <rPr>
        <sz val="11"/>
        <color rgb="FFFF0000"/>
        <rFont val="Calibri"/>
        <family val="2"/>
        <scheme val="minor"/>
      </rPr>
      <t xml:space="preserve">Uso y apropiación de trámites publicados en la web. Uso. </t>
    </r>
    <r>
      <rPr>
        <sz val="11"/>
        <color theme="1"/>
        <rFont val="Calibri"/>
        <family val="2"/>
        <scheme val="minor"/>
      </rPr>
      <t xml:space="preserve">Implementación de estratégias </t>
    </r>
    <r>
      <rPr>
        <sz val="11"/>
        <color rgb="FFFF0000"/>
        <rFont val="Calibri"/>
        <family val="2"/>
        <scheme val="minor"/>
      </rPr>
      <t>para el uso y apropiación de las TIC</t>
    </r>
  </si>
  <si>
    <t>Divulgar  e implementar estrategia para potenciar el uso y apropiación de las TIC (interno y externo)</t>
  </si>
  <si>
    <r>
      <rPr>
        <sz val="11"/>
        <color rgb="FFFF0000"/>
        <rFont val="Tahoma"/>
        <family val="2"/>
      </rPr>
      <t>Cumplimiento a la elaboración de politicas de seguridad y privacidad de la información.</t>
    </r>
    <r>
      <rPr>
        <sz val="11"/>
        <color rgb="FF333333"/>
        <rFont val="Tahoma"/>
        <family val="2"/>
      </rPr>
      <t xml:space="preserve"> Adptación de políticas de seguridad y privacidad de la información en el ISVIMED.</t>
    </r>
  </si>
  <si>
    <r>
      <t xml:space="preserve">Eficacia en el sistema de información. Quedará para el próximo año. </t>
    </r>
    <r>
      <rPr>
        <sz val="11"/>
        <rFont val="Calibri"/>
        <family val="2"/>
        <scheme val="minor"/>
      </rPr>
      <t>Elaboración de diagnósticos..</t>
    </r>
  </si>
  <si>
    <t>Eficacia en la atención de contingencias informáticas. Este se mide con el indicador de arriba. Meta 2.</t>
  </si>
  <si>
    <t>Fortalecimiento del  equipo de trabajo. Con una meta del 50%</t>
  </si>
  <si>
    <t>Satisfacción del usuario atendido por tics.</t>
  </si>
  <si>
    <t>Elaborar, publicar y hacer seguimiento al Plan Anual de Adquisiciones. Con los dos indicadores.</t>
  </si>
  <si>
    <r>
      <rPr>
        <sz val="11"/>
        <color rgb="FFFF0000"/>
        <rFont val="Arial"/>
        <family val="2"/>
      </rPr>
      <t xml:space="preserve">Cumplimiento en la estructuración de documentos del SGD. </t>
    </r>
    <r>
      <rPr>
        <sz val="11"/>
        <color theme="1"/>
        <rFont val="Arial"/>
        <family val="2"/>
      </rPr>
      <t>Contrucción de la base documental del instituto. Meta de este año 70%</t>
    </r>
  </si>
  <si>
    <r>
      <rPr>
        <sz val="11"/>
        <color rgb="FFFF0000"/>
        <rFont val="Arial"/>
        <family val="2"/>
      </rPr>
      <t xml:space="preserve">Establecer bancos terminológicos de series y subseries. </t>
    </r>
    <r>
      <rPr>
        <sz val="11"/>
        <rFont val="Arial"/>
        <family val="2"/>
      </rPr>
      <t>Actualización de las tablas de retención.</t>
    </r>
  </si>
  <si>
    <t>Desarrollo de la Base Documental del Instituto</t>
  </si>
  <si>
    <t>Divulgar  e implementar estrategia para potenciar el uso y apropiación de las TIC para usuarios internops y externos</t>
  </si>
  <si>
    <t>Satisfacción del usuario atendido por TIC</t>
  </si>
  <si>
    <t>Gestión e innovación de infraestructura de TIC</t>
  </si>
  <si>
    <t>Gestión de TIC</t>
  </si>
  <si>
    <t>Revisión, ajuste y divulgación de las políticas de seguridad y privacidad, acordes a la normatividad vigente.</t>
  </si>
  <si>
    <t>Adptación de políticas de seguridad y privacidad de la información en el ISVIMED.</t>
  </si>
  <si>
    <t>Plan Anual de Adquisiciones</t>
  </si>
  <si>
    <t>Planear y ejecutar los recursos y servicios requeridos por cada subdireccón y jefatura para el cumplimiento de la misión institutcional</t>
  </si>
  <si>
    <t>Adquisición de bienes y servicios</t>
  </si>
  <si>
    <t>Eficacia en el cumplimiento del plan de adquisiciones</t>
  </si>
  <si>
    <t xml:space="preserve">Documento Indexado como soporte del Indicador de seguimiento. Formato de Colombia compra eficiente para presentacion del Plan anual de adquisiciones </t>
  </si>
  <si>
    <r>
      <rPr>
        <sz val="11"/>
        <color rgb="FFFF0000"/>
        <rFont val="Arial"/>
        <family val="2"/>
      </rPr>
      <t>Construcción de instrumentos archivisticos.</t>
    </r>
    <r>
      <rPr>
        <sz val="11"/>
        <color theme="1"/>
        <rFont val="Arial"/>
        <family val="2"/>
      </rPr>
      <t xml:space="preserve"> Estructurar y divulgar el Programa de Gestión Documental</t>
    </r>
  </si>
  <si>
    <t>Prevención contra caídas</t>
  </si>
  <si>
    <t>Riesgo psicosocial</t>
  </si>
  <si>
    <t>Prevención de lesiones osteomusculares</t>
  </si>
  <si>
    <t>Frecuencia de Accidentes de Trabajo (Número de Accidentes en el años / # horas hombre trabajadas * K)</t>
  </si>
  <si>
    <t>Prevención contra caídas (no aplica proyecto para este programa)</t>
  </si>
  <si>
    <t>Nivel del riesgo psicosocial del instituto (análisis de expertos externos)</t>
  </si>
  <si>
    <t>Indice de severidad (# días perdidos accidentes de trabajo / #hors hombre trabajadas al año * K)</t>
  </si>
  <si>
    <t>Indice de lesiones incapacitantes (*)</t>
  </si>
  <si>
    <t>Investigaciones por accidentes de trabajo</t>
  </si>
  <si>
    <t>Tasa de prevalencia de enfermedad laboral</t>
  </si>
  <si>
    <t>Ausentismo</t>
  </si>
  <si>
    <t>Revision actualización Plan de Emergencias (Documento del plan y la Matriz de peligros, evaluación y valoración de riesgos.)</t>
  </si>
  <si>
    <t>Simulacros de evacuación (4 al año)</t>
  </si>
  <si>
    <t>Elaboración del plan anual de vacantes (1)</t>
  </si>
  <si>
    <t>Capacitación de funcionarios</t>
  </si>
  <si>
    <t>Fortalecer competencias en el Ser el Hacer y en el Saber</t>
  </si>
  <si>
    <t>Ejecución del plan de capacitaciones (ejecutado / programado)</t>
  </si>
  <si>
    <t>Ejecución del plan de Bienestar (ejecutado / programado)</t>
  </si>
  <si>
    <t>Ejecución del plan de Bienestar (ejecutado / programado) - CLIMA ORGANIZACIONAL #Variables evluadas satisfactoriamente / Número de variables evaluadas)</t>
  </si>
  <si>
    <t>CUMPLIMIENTO AL PLAN DE BIENESTAR Ejecución del plan de Bienestar (ejecutado / programado)</t>
  </si>
  <si>
    <t>Elaboración del plan de provisión de Recursos Humanos</t>
  </si>
  <si>
    <t>Actualización del plan 1 ¿?</t>
  </si>
  <si>
    <t>Orden y aseo, prevención contra caídas y lesiones osteomusculares</t>
  </si>
  <si>
    <t>Programar la provisión de los empleos con vacancia definitiva.</t>
  </si>
  <si>
    <t>Elaboración del plan anual de vacantes</t>
  </si>
  <si>
    <t>Subdirector Adinistrativo y Financiero
Líder de Gestión Humana</t>
  </si>
  <si>
    <t>Trimestral - Semestral</t>
  </si>
  <si>
    <t>Ejecución del Plan de Bienestar</t>
  </si>
  <si>
    <t>Clima Organizacional (#Variables evaluadas satisfactoriamente / Número de variables evaluadas)</t>
  </si>
  <si>
    <t>Gestión de Recursos Humanos</t>
  </si>
  <si>
    <t>Evaluación de Desempeño.
Personal Evaluado (Satisfactoriamente / Personal a Evaluar)</t>
  </si>
  <si>
    <t>Evaluación del Desempeño de los Gerentes Públicos</t>
  </si>
  <si>
    <t>Fortalecer cobertura de demanda en la atención al usuario</t>
  </si>
  <si>
    <t>Construcción de la base documental para el SGD del Instituto</t>
  </si>
  <si>
    <t>Estructuración y divulgación de los instrumentos archivísticos</t>
  </si>
  <si>
    <t>Meta Cuatrienio</t>
  </si>
  <si>
    <t>Nombre Indicador Asociado</t>
  </si>
  <si>
    <t>Asistencia social para proyectos habitacionales</t>
  </si>
  <si>
    <t>Implementación del Concejo de Política habitacional</t>
  </si>
  <si>
    <t>Actualizacion del Plan estrategico Habitacional de Medellin - PEHMED</t>
  </si>
  <si>
    <t>Implementación de la Política Pública de Inquilinatos</t>
  </si>
  <si>
    <t>Implementación de soluciones definitivas de vivienda para población de reasentamiento</t>
  </si>
  <si>
    <t>Implementación de Soluciones de Vivienda para Población intervenida por Obra Pública</t>
  </si>
  <si>
    <t xml:space="preserve">Implementación de soluciones definitivas de vivienda para población de arrendamiento temporal  </t>
  </si>
  <si>
    <t>Aplicación de subsidios para arrendamiento temporal</t>
  </si>
  <si>
    <t>Aplicación de subsidios y construcción de vivienda nueva para población de demanda libre</t>
  </si>
  <si>
    <t>Identificación de suelo para vivienda social</t>
  </si>
  <si>
    <t>Apoyo a la autoconstrucción e iniciativas de vivienda comunitaria</t>
  </si>
  <si>
    <t>Aplicación de subsidios para mejoramiento de vivienda</t>
  </si>
  <si>
    <t>Construcción y mejoramiento del entorno barrial</t>
  </si>
  <si>
    <t>Apoyo para la titulación de predios</t>
  </si>
  <si>
    <t>Apoyo para el reconocimiento de edificaciones</t>
  </si>
  <si>
    <t>Saneamiento Predial y gestión para la tenencia segura</t>
  </si>
  <si>
    <t>Apoyo para el reconocimiento, titulación y/o aplicación de subsidios de mejoramiento de vivienda en la comuna 2</t>
  </si>
  <si>
    <t>Aplicación de subsidios para el mejoramiento de vivienda en la comuna 3</t>
  </si>
  <si>
    <t>Apoyo y reconocimiento de edificaciones en la comuna en la comuna 3</t>
  </si>
  <si>
    <t>Mejoramiento de vivienda en Doce de Octubre (Comuna 6)</t>
  </si>
  <si>
    <t>Mejoramiento de vivienda en Villa Hermosa (Comuna 8)</t>
  </si>
  <si>
    <t>Plan de Acción</t>
  </si>
  <si>
    <t>Programar anualmente las metas de producto y el detalle de actividades, acorde con los proyectos de inversión programados en cada vigencia para el cumplimiento del Plan de Desarrollo.  Así, el Plan de Acción es un instrumento técnico de seguimiento y medición de las acciones de gobierno, que conducen a resultados y beneficios concretos para la comunidad.</t>
  </si>
  <si>
    <t>Mejoramiento Integral del Hábitat</t>
  </si>
  <si>
    <t xml:space="preserve">Vivienda Nueva </t>
  </si>
  <si>
    <t>Reasentamiento Integral de Población</t>
  </si>
  <si>
    <t>Fortalecimiento al Sistema Municipal Habitacional</t>
  </si>
  <si>
    <t>Promoción de la Convivencia</t>
  </si>
  <si>
    <t>Proyectos Vivienda de Interés Prioritario (VIP) - Vivienda de Interés Social (VIS) con acompañamiento social</t>
  </si>
  <si>
    <t>Consejo de política habitacional implementado</t>
  </si>
  <si>
    <t>Plan Estratégico Habitacional de Medellín ajustado</t>
  </si>
  <si>
    <t>Política pública de inquilinatos adoptada y reglamentada</t>
  </si>
  <si>
    <t>Subsidios para vivienda definitiva asignados a hogares sujetos de reasentamiento por eventos naturales, riesgo y desastres</t>
  </si>
  <si>
    <t>Hogares sujetos de reasentamiento por obras de utilidad pública atendidos</t>
  </si>
  <si>
    <t>Subsidios para vivienda definitiva asignados a la población de arrendamiento temporal</t>
  </si>
  <si>
    <t xml:space="preserve">Viviendas nuevas iniciadas </t>
  </si>
  <si>
    <t>Subsidios asignados para pago de arrendamiento temporal</t>
  </si>
  <si>
    <t>Subsidios para vivienda nueva asignados</t>
  </si>
  <si>
    <t>Vivienda de interés social construida</t>
  </si>
  <si>
    <t>Suelo para vivienda social gestionado</t>
  </si>
  <si>
    <t>Acompañamiento técnico y social a proyectos de autoconstrucción e iniciativas comunitarias</t>
  </si>
  <si>
    <t>Subsidios para mejoramiento de vivienda asignados</t>
  </si>
  <si>
    <t>Subsidios para mejoramiento de vivienda asignados a víctimas de desplazamiento forzado</t>
  </si>
  <si>
    <t>Mejoramientos de vivienda ejecutados</t>
  </si>
  <si>
    <t>Espacio público del entorno barrial mejorado</t>
  </si>
  <si>
    <t>Predios titulados para favorecer a las familias más vulnerables</t>
  </si>
  <si>
    <t>Predios titulados a víctimas de desplazamiento forzado</t>
  </si>
  <si>
    <t>Viviendas habilitadas para conexión de los servicios de acueducto y alcantarillado</t>
  </si>
  <si>
    <t>Viviendas escrituradas por saneamiento predial proyectos anteriores al 2012</t>
  </si>
  <si>
    <t>Viviendas escrituradas proyectos 2012-2017</t>
  </si>
  <si>
    <t>Edificaciones reconocidas por resolución de curaduría</t>
  </si>
  <si>
    <r>
      <t>CÓDIGO:</t>
    </r>
    <r>
      <rPr>
        <sz val="10"/>
        <color theme="1"/>
        <rFont val="Calibri"/>
        <family val="2"/>
      </rPr>
      <t xml:space="preserve"> F-GE-19</t>
    </r>
  </si>
  <si>
    <r>
      <t xml:space="preserve">VERSIÓN: </t>
    </r>
    <r>
      <rPr>
        <sz val="10"/>
        <color theme="1"/>
        <rFont val="Calibri"/>
        <family val="2"/>
      </rPr>
      <t>01</t>
    </r>
  </si>
  <si>
    <r>
      <t xml:space="preserve">FECHA: </t>
    </r>
    <r>
      <rPr>
        <sz val="10"/>
        <color theme="1"/>
        <rFont val="Calibri"/>
        <family val="2"/>
      </rPr>
      <t>03/05/2018</t>
    </r>
  </si>
  <si>
    <r>
      <t xml:space="preserve">PÁGINA: </t>
    </r>
    <r>
      <rPr>
        <sz val="10"/>
        <color theme="1"/>
        <rFont val="Calibri"/>
        <family val="2"/>
      </rPr>
      <t>1 de 1</t>
    </r>
  </si>
  <si>
    <t>ND</t>
  </si>
  <si>
    <t>Edificaciones reconocidas por resolución de curaduría
(Número de viviendas con resoluciones de reconocimiento emitidas por las curadurías)</t>
  </si>
  <si>
    <t>Pendiente Por Definir</t>
  </si>
  <si>
    <t>6.5.2.3.1</t>
  </si>
  <si>
    <t>6.5.2.2.1</t>
  </si>
  <si>
    <t>6.5.2.1.2</t>
  </si>
  <si>
    <t>6.5.2.1.1</t>
  </si>
  <si>
    <t xml:space="preserve">6.5.1.1.1 </t>
  </si>
  <si>
    <t xml:space="preserve">6.5.1.2.1 </t>
  </si>
  <si>
    <t xml:space="preserve">6.5.1.3.1 </t>
  </si>
  <si>
    <t>2.2.2.3.1</t>
  </si>
  <si>
    <t>6.5.3.1.1</t>
  </si>
  <si>
    <t>6.5.3.1.3</t>
  </si>
  <si>
    <t>6.5.3.1.4</t>
  </si>
  <si>
    <t>6.5.3.1.5</t>
  </si>
  <si>
    <t>6.5.3.2.1</t>
  </si>
  <si>
    <t>6.5.3.3.1</t>
  </si>
  <si>
    <t>6.5.4.1.1</t>
  </si>
  <si>
    <t>6.5.4.1.2</t>
  </si>
  <si>
    <t>6.5.4.1.3</t>
  </si>
  <si>
    <t>6.5.4.2.1</t>
  </si>
  <si>
    <t>6.5.4.3.1</t>
  </si>
  <si>
    <t>6.5.4.3.2</t>
  </si>
  <si>
    <t>6.5.4.4.1</t>
  </si>
  <si>
    <t>6.5.4.4.2</t>
  </si>
  <si>
    <t>6.5.4.5.1</t>
  </si>
  <si>
    <t>GDS-17</t>
  </si>
  <si>
    <t>GS-08</t>
  </si>
  <si>
    <t>GDS-18</t>
  </si>
  <si>
    <t>GDS-02</t>
  </si>
  <si>
    <t>GDS-03</t>
  </si>
  <si>
    <t>GDS-28</t>
  </si>
  <si>
    <t>GDS-30</t>
  </si>
  <si>
    <t>GDS-26</t>
  </si>
  <si>
    <t>GJ-03</t>
  </si>
  <si>
    <t>Subdirección Poblacional</t>
  </si>
  <si>
    <t>Subdirección Poblacional
 Proyectos Estratégicos</t>
  </si>
  <si>
    <t>Subdirección de Dotación</t>
  </si>
  <si>
    <r>
      <t xml:space="preserve">Informe de rendición de cuentas del periodo vigente
Para dar cumplimiento a las exigencia de ley, el isvimed realiza la rendición de cuentas correspondiente al periodo de 2017, el 31 de enero de 2018. se realizó convocatoria a todas las partes interesadas mediante correo electrónico, llamadas telefónicas e invitación a medios. se contó con una buena participación tanto de públicos internos como externos. asistieron alrededor de 150 personas lo que permitió que este ejercicio fuera participativo. el director realizó una ponencia donde explicó de manera clara y detallada su informe de gestión. de igual manera, los medios de comunicación recibieron un boletín de prensa y un documento con el informe. se realizó una transmisión por facebook live y se dispuso del material en página web. como cumplimiento al plan anticorrupción se abrió un espacio virtual y presencial para responder todo tipo de inquietudes derivadas de la actividad. las evidencias logísticas y generadas de la rendición están en custodia de la oficina asesora de comunicaciones. (ver adjunto con listado de asistentes y peticiones realizadas por los asistentes y por facebook live). el informe de gestión se encuentra en: </t>
    </r>
    <r>
      <rPr>
        <sz val="12"/>
        <color rgb="FF0070C0"/>
        <rFont val="Calibri"/>
        <family val="2"/>
      </rPr>
      <t xml:space="preserve">http://isvimed.gov.co/transparencia/planeacion-gestion-y-control/rendicion-de-cuentas/ </t>
    </r>
  </si>
  <si>
    <t>POLITICA INTEGRAL DE RIESGO REDEFINIDA</t>
  </si>
  <si>
    <t>Formula de calculo</t>
  </si>
  <si>
    <t>NÚMERO DE MAPAS DE RIESGOS CON SEGUIMIENTO / NUMERO DE MAPAS A REVISAR</t>
  </si>
  <si>
    <t>NÚMERO DE PERSONAS QUE UTILIZARON CONSULTARON LOS TRAMITES PUBLICADOS EN LA PAGINA WEB / NUMERO DE PERSONAS ATENDIDAS EN EL INSTITUTO POR MOTIVO DE TRAMITES</t>
  </si>
  <si>
    <t>NUMERO DE PETICIONES RESUELTAS EN MENOS DE 15 DIAS / NUMERO DE PETICIONES CERRADAS</t>
  </si>
  <si>
    <t>Estrategias o Programa</t>
  </si>
  <si>
    <t>NUMERO DE PROVEEDORES EVALUADOS QUE SUPERAN EL 76% EN CALIFICACIÓN / NÚMERO DE PROVEEDORES EVALUADOS</t>
  </si>
  <si>
    <t>N DE CONTRATOS EJECUTADOS / N DE CONTRATOS PROGRAMADOS</t>
  </si>
  <si>
    <t>NÚMERO DE ACTIVIDADES EJECUTADAS EFICAZMENTE / TOTAL DE ACTIVIDADES PROGRAMADAS EN EL PERIODO</t>
  </si>
  <si>
    <t xml:space="preserve">Resolución numerada, firmada e indexada en el SIFI-Módulo de resoluciones.
Documentos elaborados y formalizados ante el sifi.
Al mes de octubre, se realiza la actividad de construcción de aviso de privacidad que de cuenta del objetivo del indicador y que cumpla con los fines del manual de políticas y procedimientos de recolección para la protección de datos personales del isvimed, el cual busca garantizar el acceso a  la información bajo estanándares de protección. Para noviembre y diciembre se programa actividad de incorporación de aviso de privacidad a los formatos utilizados por funcionarios del isvimed, que recolecte información que ostente el carácter de personal y sea objeto de protección
</t>
  </si>
  <si>
    <t>NUMERO DE MATENIMIENTOS REALIZADOS EN EL PERIODO / NUMERO DE MANTENIMIENTOS PROGRAMADOS EN EL PERIODO</t>
  </si>
  <si>
    <t>NUMERO DE VARIABLES EVALUADAS SATISFACTORIAMENTE / NUMERO DE VARIABLES EVALUADAS</t>
  </si>
  <si>
    <t>PERSONAL EVALUADO SATISFACTORIAMENTE/PERSONAL A EVALUAR</t>
  </si>
  <si>
    <t>NUMERO DE VIVIENDAS NUEVAS INICIADAS EN EL PERIODO</t>
  </si>
  <si>
    <t>V1: NÚMERO DE VIVIENDAS DE INTERÉS SOCIAL CONSTRUIDAS</t>
  </si>
  <si>
    <t>NUMERO DE SUBSIDIOS ASIGNADOS PARA MEJORAMIENTO DE VIVIENDA POR PRESUPUESTO PARTICIPATIVO, COMUNA 2</t>
  </si>
  <si>
    <t>NUMERO DE SUBSIDIOS ASIGNADOS PARA MEJORAMIENTO DE VIVIENDA POR PRESUPUESTO PARTICIPATIVO, COMUNA 1</t>
  </si>
  <si>
    <t>NÚMERO DE VIVIENDAS CON RESOLUCIÓN DE RECONOCIMIENTO DE EDIFICACIONES EMITIDAS POR CURADURÍA TRAMITADAS A PARTIR DE LA EJECUCIÓN DE PROYECTOS DE PRESUPUESTO PARTICIPATIVO</t>
  </si>
  <si>
    <t>NÚMERO DE SUBSIDIOS ASIGNADOS EN LA COMUNA 8 A PARTIR DE LA EJECUCIÓN DE PROYECTOS DE PRESUPUESTO PARTICIPATIVO</t>
  </si>
  <si>
    <t>Subdirectora Jurídica
LEIDY PAULINA RENGIFO SUAZA</t>
  </si>
  <si>
    <t>NUMERO DE VIVIENDAS ESRITURADAS</t>
  </si>
  <si>
    <t xml:space="preserve">Resolución numerada, firmada e indexada en el SIFI-Módulo de resoluciones 
Hoy el Instituto cuenta con una nueva política de riesgos (Resolución 697 del 2 de agosto de 2018) la cual se formuló partiendo de los lineamientos trazados en el MIPG y a los demás sistemas y modelos aplicables a la gestión del Instituto. Dicha política fue construida con las subdirecciones responsables de cada sistema, de tal manera que e Instituto pudiera tener una política integral de riesgos que diera cumplimiento a cada referente normativo.
ver anexo en el sifi (resolución que formaliza la política) </t>
  </si>
  <si>
    <t>NUMERO DE POLITICAS ELABORADAS Y FORMALIZADAS BAJO ACTO ADMINISTRATIVO / NUMERO DE POLITICAS A FORMULAR</t>
  </si>
  <si>
    <t>NUMERO DE ACTIVIDADES EJECUTADAS EN EL PERIODO / NUMERO DE ACTIVIDADES PROPUESTAS PARA EL PERIODO</t>
  </si>
  <si>
    <t>NUMERO DE ESTRATEGIAS IMPLEMENTADAS / NUMERO DE ESTRATEGIAS PLANEADAS.</t>
  </si>
  <si>
    <t>NUMERO DE USUARIOS SATISFECHOS / NUMERO DE SOPORTES ATENDIDOS</t>
  </si>
  <si>
    <t>Listas de asistencia, certificados
Pendiente de diligenciar en el SMO, dado que la fecha periodica es anual
De las siete variables evaluadas, todas obtuvieron una percepción favorable, sin embargo, se presenta una tendencia a la baja, en comparación con las dos últimas mediciones (2014 y 2016), con excepción de medio ambiente físico y administración del talento humano que han presentado mejoría. 
Al mes de enero se reporta el complimiento del 100% del indicador.</t>
  </si>
  <si>
    <t>NÚMERO DE ACTIVIDADES REALIZADAS / NÚMERO DE ACTIVIDADES PROGRAMADAS</t>
  </si>
  <si>
    <t>MEDIDAS DE COBERTURA INTERNAS O EXTERNAS EJECUTADAS / MEDIDAS DE COBERTURA PROPUESTAS.</t>
  </si>
  <si>
    <t>PLAN DEFINIDO</t>
  </si>
  <si>
    <t>NÚMERO DE SUBSIDIOS ASIGNADOS EN LA COMUNA 6 A PARTIR DE LA EJECUCIÓN DE PROYECTOS DE PRESUPUESTO PARTICIPATIVO</t>
  </si>
  <si>
    <t>NUMERO DE DOCUMENTOS ELABORADOS / TOTAL DE DOCUMENTOS A ELABORAR</t>
  </si>
  <si>
    <t xml:space="preserve"> 
NÚMERO DE RENDICONES DE CUENTAS REALIZADAS EN EL AÑO/ NÚMERO DE RENDICONES DE CUENTAS PROGRAMADAS</t>
  </si>
  <si>
    <t>NÚMERO DE USUARIOS SATISFECHOS CON LA ATENCIÓN PRESTADA / NÚMERO DE USUARIOS ENCUESTADOS</t>
  </si>
  <si>
    <t>100%</t>
  </si>
  <si>
    <t>99,83%</t>
  </si>
  <si>
    <t>V1: NÚMERO DE HOGARES CON SOLUCIONES DE VIVIENDA / V2: NÚMERO DE HOGARES REMITIDOS QUE CUMPLEN LOS REQUISITOS</t>
  </si>
  <si>
    <t>V1: NÚMERO DE SUBSIDIOS PARA VIVIENDA DEFINITIVA ASIGNADOS A HOGARES SUJETOS DE REASENTAMIENTO POR EVENTOS NATURALES, RIESGO Y DESASTRES</t>
  </si>
  <si>
    <t>V1: NÚMERO DE SUBSIDIOS PARA VIVIENDA DEFINITIVA ASIGNADOS A LA POBLACIÓN DE ARRENDAMIENTO TEMPORAL</t>
  </si>
  <si>
    <t>V1: NÚMERO DE SUBSIDIOS ASIGNADOS PARA PAGO DE ARRENDAMIENTO TEMPORAL</t>
  </si>
  <si>
    <t>V1: NÚMERO DE ACTIVIDADES REALIZADAS EN PROYECTOS VIS Y VIP / V2: NÚMERO DE ACTIVIDADES PROGRAMADAS EN PROYECTOS VIS Y VIP</t>
  </si>
  <si>
    <t xml:space="preserve"> 
% DE AVANCE SOBRE META ANUAL</t>
  </si>
  <si>
    <t>V1: ADOPCIÓN DEL LA POLÍTICA 20% + V2: REGLAMENTACIÓN DE LA POLÍTICA 80%</t>
  </si>
  <si>
    <t>V1: NÚMERO DE VIVIENDAS PROMOVIDAS EN ALIANZA CON EL SECTOR PRIVADO</t>
  </si>
  <si>
    <t>V1: NÚMERO DE HOGARES DE DEMANDA LIBRE QUE ACCEDEN A VIVIENDA NUEVA EN PROYECTOS DE LA ALIANZA CON EL SECTOR PRIVADO</t>
  </si>
  <si>
    <t>V1: NÚMERO DE METROS CUADRADOS GESTIONADOS PARA VIVIENDA DE INTERÉS SOCIAL / V2: NÚMERO DE METROS CUADRADOS POTENCIALES PARA VIVIENDA DE INTERÉS SOCIAL</t>
  </si>
  <si>
    <t>V1: NÚMERO DE SUBSIDIOS ASIGNADOS EN PROYECTOS DE AUTOCONSTRUCCIÓN O INICIATIVAS COMUNITARIAS</t>
  </si>
  <si>
    <t>V1: NÚMERO DE SUBSIDIOS PARA MEJORAMIENTO DE VIVIENDA ASIGNADOS</t>
  </si>
  <si>
    <t>V1: NÚMERO DE SUBSIDIOS PARA MEJORAMIENTO DE VIVIENDA ASIGNADOS A VÍCTIMAS DE DESPLAZAMIENTO FORZADO</t>
  </si>
  <si>
    <t xml:space="preserve"> 
V1: NÚMERO DE MEJORAMIENTOS DE VIVIENDA EJECUTADOS</t>
  </si>
  <si>
    <t>NÚMERO DE VIVIENDAS HABILITADAS CON RESOLUCIÓN DE CURADURÍA</t>
  </si>
  <si>
    <t>V1: NÚMERO DE RECONOCIMIENTO DE EDIFICACIONES CON RESOLUCIÓN DE CURADURÍA</t>
  </si>
  <si>
    <t>V1: ESPACIO PÚBLICO DEL ENTORNO BARRIAL MEJORADO / V2: ESPACIO PÚBLICO DEL ENTORNO BARRIAL PROGRAMADO</t>
  </si>
  <si>
    <t>V1: NÚMERO DE PREDIOS TITULADOS</t>
  </si>
  <si>
    <t xml:space="preserve"> 
V1: NÚMERO DE PREDIOS TITULADOS A VÍCTIMAS DE DESPLAZAMIENTO FORZADO</t>
  </si>
  <si>
    <t xml:space="preserve"> 
V1: NÚMERO DE VIVIENDAS ESCRITURADAS</t>
  </si>
  <si>
    <t xml:space="preserve"> 
V1: NÚMERO DE SUBSIDIOS PARA VIVIENDA NUEVA ASIGNADOS</t>
  </si>
  <si>
    <t>NÚMERO DE VIVIENDAS CON RESOLUCIÓN DE RECONOCIMIENTO DE EDIFICACIONES EMITIDAS POR CURADURÍA TRAMITADAS A PARTIR DE LA EJECUCIÓN DE PROYECTOS DE PRESUPUESTO PARTICIPATIVO comuna 3</t>
  </si>
  <si>
    <t>Implementación de estratégias del PETI</t>
  </si>
  <si>
    <t>Estadísticas arrojadas de la medición de satisfacción que califica la atención de los soportes
En diciembre se atendieron 98 casos de los cuales 89 obtuvieron una calificación de 5 en su atención dando un porcentaje de 90,82%, con un valor de satisfacción de los usuarios del 95,9% con calificaciones de 3 a 5. los casos con valoraciones de 1 son 4 casos de los cuales 2 son por las fallas presentadas en el disco de sifi en el mes de noviembre el cual genero perdida de información. otro no corresponde a sistemas y el usuario al no recibir respuesta positiva califica con 1, el 4 corresponde a una usuaria que se resuelve su caso, pero no queda satisfecha.</t>
  </si>
  <si>
    <t>NÚMERO DE ACTIVIDADES REALIZADAS EN EL PROGRAMA DE OPVS / NÚMERO DE ACTIVIDADES PROGRAMADAS EN EL PROGRAMA DE OPVS</t>
  </si>
  <si>
    <t>GH-10</t>
  </si>
  <si>
    <t> TOTAL DE A.T EN EL AÑO * K / N HHT AÑO</t>
  </si>
  <si>
    <t>NUMERO DIAS PERDIDOS Y CARGADOS POR A.T AÑO POR K NUMERO HORAS HOMBRE TRABAJADAS POR AÑO</t>
  </si>
  <si>
    <t xml:space="preserve">Indice de severidad </t>
  </si>
  <si>
    <t>GH-07</t>
  </si>
  <si>
    <t>GH-08</t>
  </si>
  <si>
    <t>INDICE DE FRECUENCIA DE ACCIDENTE DE TRABAJO * INDICE DE SEVERIDAD DE ACCIDENTES DE TRABAJO /1000</t>
  </si>
  <si>
    <t>GH-12</t>
  </si>
  <si>
    <t>N° DE CASOS RECONOCIDOS DE EL (NUEVOS Y ANTIGUOS)*100 / N° PROMEDIO DE TRABAJADORES EN EL PERIODO</t>
  </si>
  <si>
    <t>ACTIVIDADES EJECUTADAS / ACTIVIDADES PLANEADAS * 100</t>
  </si>
  <si>
    <t xml:space="preserve"> 
N° DE PERSONAS VINCULADAS EVALUADAS/ N° DE PERSONAL VINCULADOS * 100</t>
  </si>
  <si>
    <t>NÚMERO DE CAPACITACIONES EJECUTADAS / NÚMERO DE CAPACITACIONES PROGRAMADAS</t>
  </si>
  <si>
    <t xml:space="preserve">Ejecución del plan de capacitaciones </t>
  </si>
  <si>
    <t>GH-02</t>
  </si>
  <si>
    <t>GH-09</t>
  </si>
  <si>
    <t>NUMERO DE ACCIDENTES E INCIDENTES INVESTIGADOS / NUMERO DE ACCIDENTES E INCIDENTES REPORTADOS</t>
  </si>
  <si>
    <t xml:space="preserve">
Durante el periodo comprendido entre enero a diciembre de 2018 por cada 777.600 horas hombre trabajadas en el año se perdieron 0.8 dias por incapacidades certificadas por eventos leves o graves de trabajo, durante este periodo se reportaron 12 accidentes de trabajo, de los cuales 3 de ellos sumaron incapacidad de 26 dias.</t>
  </si>
  <si>
    <t>0.8</t>
  </si>
  <si>
    <t xml:space="preserve">Subdirector Adinistrativo y Fianciero
Líder de Gestión Humana-  
Eliana Mrias Rojas Hoyos </t>
  </si>
  <si>
    <t xml:space="preserve">
El cierre de los acuerdos de gestión correspondientes al año 2017, se realizaron unilateralmente por el director saliente Sergio Gaviria, quien estuvo en el instituto hasta el mes de marzo de 2018. Teniendo en cuenta que los gerentes públicos no participaron en el cierre de los acuerdos de gestión 2017, se les socializo a través de memorando, explicando lo sucedido. Para el 2018, fueron concertados 5 acuerdos de gestión, estando pendiente la concertación de los objetivos para los gerentes públicos que ingresaron en el mes de julio de 2018. Los respectivos acuerdos de gestión reposan físicamente en el expediente laboral de cada funcionario.
Al mes de enero de 2018 ya se habia complido con el 100% de la eficacioa del indicador </t>
  </si>
  <si>
    <t xml:space="preserve">
Primer semestre del 2018, se realizaron 68 mantenimientos preventivos los cuales corresponden al 100% de los programados en el cronograma y los cuales fueron realizados dentro de las fechas establecidas. Al mes de diciembre no se evidencia reportes en el sifi con el fin de verificar la continuidad en el proceso</t>
  </si>
  <si>
    <t>Este indicador no tiene interpretación debido a que es un dato que se suministra a la ARL para mediciones propias.</t>
  </si>
  <si>
    <t>Los resultados corresponden a la evalución de 46 personas de 48 vinculados. De acuerdo con los resultados de la medicion de riesgo psicosocial realizada en el mes de octubre de 2018, los puntajes arrojados por la evaluación fueron los siguientes, Nivel de estrés:  MEDIO , Riesgo Intralaboral: RIESGO MEDIO, Riesgo Extralaboral: RIESGO BAJO, lo cual se debe tener en cuenta para realizar las medidas de intervencion necesarias para mitigar el riesgo en la organizacion mediante la implementación de medidas que permitan disminuir el riesgo de estres en la población y asi disminuir el riesgo intralaboral.</t>
  </si>
  <si>
    <t>Desde enero a diciebre de 2018 se reportaron e investigaron 12 accidente de trabajo, 3 de ellos del personal vinculado y 9 del personal contratista, los accidentes que se reportaron en su mayoria fueron caidas a nivel, esguince y/o luxacion.</t>
  </si>
  <si>
    <t>durante el periodo 2018 no se tiene reporte medico certificado de enfermedad laboral en el ISVIMED</t>
  </si>
  <si>
    <t>31 didiembre de 2018</t>
  </si>
  <si>
    <t>24 enero de l 2018</t>
  </si>
  <si>
    <r>
      <t xml:space="preserve">
Al 13 de febrero de 2018, se había recibido el reporte de 35 evaluaciones de desempeño correspondiente al período 2017 del personal provisional (37) y asesor (06), de las cuales una de ellas obtuvo una calificación no satisfactoria. se aclara que las evaluaciones de desempeño de la subdirección poblacional y administrativa y financiera, fueron realizadas de forma individual por los subdirectores sin ser socializadas al personal evaluado, debido a que laboraron en el instituto hasta el 17 de enero de 2018, fecha en la cual iban a comenzar a realizar el cierre de la evaluación de desempeño con su personal. debido a lo anterior, se comunicará al personal respectivo el resultado obtenido y los nuevos subdirectores, concertarán los objetivos para el 2018. las evaluaciones faltantes (08) se solicitarán a los respectivos responsables a través de memorando. el 01 de marzo se realiza la socialización de las evaluaciones de desempeño del personal de la subdirección poblacional. en el mes de mayo, se recuerda al personal el cronograma de los seguimientos de las evaluaciones de desempeño 2018, en donde a la fecha se han realizado 31 seguimientos al primer semestre de 2018, encontrándose un total de 29 seguimientos positivos y dos con recomendaciones de mejora, en donde gestión humana realizara un seguimiento directo con los funcionarios. al mes de julio de 2018, se cuenta con 34 seguimientos
Al mes de </t>
    </r>
    <r>
      <rPr>
        <sz val="12"/>
        <color rgb="FFFF0000"/>
        <rFont val="Calibri"/>
        <family val="2"/>
      </rPr>
      <t>enero</t>
    </r>
    <r>
      <rPr>
        <sz val="12"/>
        <rFont val="Calibri"/>
        <family val="2"/>
      </rPr>
      <t xml:space="preserve"> del presente año se evidencia un avance del 95%.</t>
    </r>
  </si>
  <si>
    <t>ENERO</t>
  </si>
  <si>
    <t>FEBRERO</t>
  </si>
  <si>
    <t>MARZO</t>
  </si>
  <si>
    <t>ABRIL</t>
  </si>
  <si>
    <t>MAYO</t>
  </si>
  <si>
    <t>JUNIO</t>
  </si>
  <si>
    <t>Se construyó la política de gestión documental la cual debe ser presentada a calidad, el comité institucional de gestión y desempeño y realizar el acto administrativo de adopción. hasta el momento el instituto cuenta con los siguientes instrumentos archivísticos: pinar- plan institucional de archivos, ccd- cuadro de clasificación documental, trd- tablas de retención documental, índice de información clasificada y reservada, esquema de información publicada, registro de activos de información, procedimiento para la actualización de instrumentos de gestión de información pública (registro de activos de información, indice de información clasificada y reservada y esquema de publicación de información), procedimiento para archivo central, procedimiento para gestión y trámite de documentos, instructivo para la organización de expedientes</t>
  </si>
  <si>
    <t>En el mes de diciembre de 2018, se definio el plan anual de vacantes 2019 del instituto, el cual debe ser publicado en la página web al 31 de enero de 2019.</t>
  </si>
  <si>
    <t>El indicador no tuvo evolución este semestre. aquí se deben desarrollar y ajustar las políticas de tic en el uso de recursos informáticos, seguridad de la información estas se tiene planeado el desarrollar en el primer semestre de 2019.</t>
  </si>
  <si>
    <t>Frente a temas de seguridad de la información se ha avanzado en la adquisición de equipos, para los vinculados; con esto se disminuye el riesgo de perdida de información por falla del hardware de los dispositivos; se avanzo en la adquisición de licencias de antivirus buscando cubrir toda la superficie de ataque. esto involucra vinculados y contratistas, quedan pendientes la adquisición de un cortafuegos(firewall) el cual busca proteger la red de ataques. la adquisición de switches con el fin de mejorar la red, la revisión de la red con el fin de facilitar la conexion y el almacenamiento de la información</t>
  </si>
  <si>
    <t>El indicador en el SMO se encuentra deshabilitado</t>
  </si>
  <si>
    <t>Durante el periodo comprendido de enero a diciembre de 2018 por cada 100 colaboradores del Isvimed y 777.600 horas hombre trabajadas en el año 2018, se presentaron 3.7 accidentes de trabajo</t>
  </si>
  <si>
    <t>Mapa de riesgos publicado en la siguiente ruta: SIFI- Módulo calidad-Proceso Gestión Estratégica-Registros
La meta anual no se refleja en el SMO</t>
  </si>
  <si>
    <t>Al realizar la revisión de estadísticas encontramos que se disminuyo el numero de consultas en la pagina y al contrastarlo contra las visitas recibidas en sedes es consistente también en la disminución de las visitas a sedes en busca de aclaración y consultar el estado de sus procesos al interior del instituto. este mes encontramos que se recibieron 844 visitas en la opción de tramites de la pagina web , contra 1252 visita físicas a la sede. El resultado de avance para el 2018 es el promedio de los resultados reportados en el SMO.</t>
  </si>
  <si>
    <t>Se observa una disminución en el número de personas atendidas en el mes de diciembre, pero se obtuvo un miuy bien resultado en la encuesta a satisfacción del usuario, de 421 personas encuestas , 420 dijeron sentirse satisfechos con la atención brindada por las contratistas de atención al usuario
Ver anexo encuesta noviembre de 2018 en el sifi. El resultado de avance para el 2018 es el promedio de los resultados reportados en el SMO.</t>
  </si>
  <si>
    <t xml:space="preserve">
Junio: Como resultado del periodo se obtiene que el 93,69% de los proveedores evaluados obtuvieron una calificación por encima del 75%, lo cual indica una satisfacción general del servicio y/o producto presentado por estos proveedores, lo que los hace confiables para el instituto. en esta oportunidad deben ser reevaluados 20 proveedores en septiembre.
Al mes de diciembre no se reporta actividades relacionadas al indicador. Diciembre: para el seguimiento se toma el ultimo reporte realizado en el sifi. El resultado de avance para el 2018 es el promedio de los resultados reportados en el SMO.</t>
  </si>
  <si>
    <t>Peticiones radicadas y consolidadas
Al mes de Noviembre se presentaron 148 pqrsd, de las cuales se han cerrado 110 y se han respondido dentro de los tiempos de ley, 100. quedan pendientes para el mes de enero 38 pqrsd y aun con tiempo de respuesta 31 y 7 ya vencidas. con respecto al mes anterior los reportes disminuyeron, aun asi mejoramiento de vivienda continúa siendo el área con más peticiones, 59, seguida por reconocimiento de edificaciones(legalización-desenglobe) con 27 pqrsd, titulación tuvo 17 peticiones, figurando también entre las áreas con mayor cantidad de pqrsd. se sigue trabajando en la mejora notoria sobre el proceso de peticiones y un buen resultado en el indicador. fecha de corte para este periodo: 01.12.2018 / 22.12.2018. El resultado de avance para el 2018 es el promedio de los resultados reportados en el SMO.</t>
  </si>
  <si>
    <t>Se ha avanzado en la adquisición de equipos, compra de antivirus y para el 2019 se plantea realizar el resto de proceso de adquisición. en pro del desarrollo del instituto a nivel tecnológico. dentro de los planes a desarrollar en el siguiente semestre se iniciara el procesos de estudios previos para la revisión y certificación de la red del velodromo y compra de equipos activo par su renovación, estas actividades serán desarrolladas en le primer semestre de 2019. El resultado de avance para el 2018 es el promedio de los resultados reportados en el SMO.</t>
  </si>
  <si>
    <t xml:space="preserve">
En el primer semestre del año 2018 se observa un comportamiento positivo en el cumplimiento de las actividades programadas a contratar toda vez que supera el 70% de lo planeado, dejando el restante para el segundo semestre del año. de los 70 contratos planeados que faltan, hay 31 que no se viabilizaron por las directivas (resaltadas en rojo), los 39 restantes se piensan ejecutar en el segundo semestre. 
Al mes de dicembre no se reporta seguimiento. El resultado de avance para el 2018 es el promedio de los resultados reportados en el SMO.</t>
  </si>
  <si>
    <t>Durante el perido de enero a diciembre 2018 de 27 actividades programadas se ejecutaron 25, teniendo un cumplimiento del 95.5%. El resultado de avance para el 2018 es el promedio de los resultados reportados en el SMO.</t>
  </si>
  <si>
    <t>En el 2018 se trazó un plan de capacitación con 32 acciones de formación, de las cuales se realizaron un total de 23, para una ejecución total del 72%. en el archivo adjunto, se encuentra el detalle de ejecución de este plan para el 2018. durante los meses de diciembre de 2018 y enero de 2019, se realizará el diagnostico de necesidades de capacitación, para el plan de 2019, de acuerdo a los lineamientos del nuevo plan de formación y capacitación y el mipg. esta labor será realizada por el nuevo responsable del proceso, quien ingresó el 10 de diciembre de 2018. para ello se realizará el respectivo empalme.
Ver anexos en el sistema de información sifi. El resultado de avance para el 2018 es el promedio de los resultados reportados en el SMO.</t>
  </si>
  <si>
    <t>Las relacione de los soportes, se encuentran en el modulo del SMO  y en las bases de datos que se vienen consolidando para cada uno de los indicadores que presente subsidio. El resultado de avance para el 2018 es el promedio de los resultados reportados en el SMO.</t>
  </si>
  <si>
    <t>Para el 2018 se programaron un total de 19 acciones dentro del plan de bienestar, de las cuales se realizaron 17, para una ejecución total del 89%. durante los meses de noviembre y diciembre, se realizará el diagnóstico de necesidades para la construcción del plan 2019, el cual tendrá como insumo el resultado de la medición de riesgo psicosocial, resultado de la encuesta diagnóstico y resultados de la medicion de clima laboral. El resultado de avance para el 2018 es el promedio de los resultados reportados en el SMO.</t>
  </si>
  <si>
    <t>Bibiana Ochoa, Claudia Velásquez</t>
  </si>
  <si>
    <t>Las relacione de los soportes, se encuentran en el modulo del SMO, el formato de seguimiento al Plan de Acción  F-GE-17  y en las bases de datos que se vienen consolidando para cada uno de los indicadores que presente subsidio.</t>
  </si>
  <si>
    <t>|</t>
  </si>
  <si>
    <t xml:space="preserve">Subdirección de Planeación
CAROLINA MARTINEZ CANO
Contratista </t>
  </si>
  <si>
    <t xml:space="preserve">Subdirección de Planeación
CAROLINA MARTINEZ CANO 
Contratista </t>
  </si>
  <si>
    <t>Subdirección Administrativa y Financiera
Líder de Tics
Carlos Gomez- Contratista</t>
  </si>
  <si>
    <t>Oficina Asesora de Comunicaciones
Contatista encargo de eventos
FRAN DUQUE RIOS</t>
  </si>
  <si>
    <t xml:space="preserve">Subdirección Administrativa y Financiera Líder de Tics Vanessa Maestre Profesional especializado 
</t>
  </si>
  <si>
    <t>Oficina Asesora de Comunicaciones
Contatista encargo de PQRS
NANCY MILENA BETANCUR</t>
  </si>
  <si>
    <t>Subdirección Jurídica
DANIEL CATAÑO GÓMEZ</t>
  </si>
  <si>
    <t xml:space="preserve">Subdirección Administrativa y Financiera / líder de TIC 
Carlos Gomez- Contratista </t>
  </si>
  <si>
    <t>Subdirección Administrativa y Financiera / líder de TIC´s
JUAN FERNANDO GONZALEZ OCHOA</t>
  </si>
  <si>
    <t>Subdirección Administrativa y Financiera / líder de TIC´s
ANDRES FELIPE RIVERA CHALARCA</t>
  </si>
  <si>
    <t>Eliana Maria Rojas Hoyos
Profesional Universitario</t>
  </si>
  <si>
    <t>Subdirector Adinistrativo y Fianciero
Líder de Gestión Humana
VANESSA MAESTRE CORREA</t>
  </si>
  <si>
    <t>Subdirectora Poblacional
KATTY MILENA ECHAVARRIA DURAN</t>
  </si>
  <si>
    <t>Subdirectora de Planeación
CLAUDIA MARITZA VELASQUEZ HIGUITA</t>
  </si>
  <si>
    <t>Subdirectora de Planeación
LUISA FERNANDA POSADA LOPEZ</t>
  </si>
  <si>
    <t>Subdirectora Poblacional
JAZMIN ASTRID VASQUEZ VASQUEZ</t>
  </si>
  <si>
    <t>Subdirectora Poblacional
 Asesora Proyectos Estratégicos
NATALI PINO GARCIA</t>
  </si>
  <si>
    <t>Subdirector de Dotación
NATALIA CRISTINA RAMIREZ GOMEZ</t>
  </si>
  <si>
    <t>Subdirección de Planeación
CLAUDIA MARIA GOMEZ BUSTAMANTE</t>
  </si>
  <si>
    <t>Subdirectora de Planeación
CLAUDIA MARIA GOMEZ BUSTAMANTE</t>
  </si>
  <si>
    <t>Subdirectora de Planeación
WILLIAM DE JESUS GOMEZ CARDONA</t>
  </si>
  <si>
    <t>Subdirector de Dotación
ASTRID TATIANA CASTANEDA LOPEZ</t>
  </si>
  <si>
    <t>Subdirector de Dotación
ANGELA MARIA PEÑA GONZALEZ</t>
  </si>
  <si>
    <t>Subdirector de Dotación
MARTA CECILIA MORA RESTREPO</t>
  </si>
  <si>
    <t>Subdirector de Dotación (PLANEACIÓN )
WILLIAM DE JESUS GOMEZ CARDONA</t>
  </si>
  <si>
    <t>Subdirectora Jurídica
SANDRA MILENA ESCUDERO YEPES</t>
  </si>
  <si>
    <t>Subdirector de Dotación
ANDRES MAURICIO GONZALEZ GRECO</t>
  </si>
  <si>
    <t>Subdirector de DotaciónMARTA CECILIA MORA RESTREPO</t>
  </si>
  <si>
    <t>Éste instrumento presenta la formulación, el monitoreo y seguimiento de los planes institucionales para la vigencia 2018, consolidados en un único formato a partir del surgimiento del Modelo Integrado de Planeación y Gestión – MIPG. 
Nota: A partir del mes de Julio del 2018 esta herramienta se publica en la página web como evidencia de los avances en la gestión intitucional.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</si>
</sst>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0_-;\-* #,##0_-;_-* &quot;-&quot;_-;_-@_-"/>
    <numFmt numFmtId="44" formatCode="_-&quot;$&quot;* #,##0.00_-;\-&quot;$&quot;* #,##0.00_-;_-&quot;$&quot;* &quot;-&quot;??_-;_-@_-"/>
    <numFmt numFmtId="43" formatCode="_-* #,##0.00_-;\-* #,##0.00_-;_-* &quot;-&quot;??_-;_-@_-"/>
    <numFmt numFmtId="164" formatCode="_(&quot;$&quot;\ * #,##0.00_);_(&quot;$&quot;\ * \(#,##0.00\);_(&quot;$&quot;\ * &quot;-&quot;??_);_(@_)"/>
    <numFmt numFmtId="165" formatCode="_(* #,##0.00_);_(* \(#,##0.00\);_(* &quot;-&quot;??_);_(@_)"/>
    <numFmt numFmtId="166" formatCode="[$-C0A]dd\-mmm\-yy;@"/>
    <numFmt numFmtId="167" formatCode="_ [$€-2]\ * #,##0.00_ ;_ [$€-2]\ * \-#,##0.00_ ;_ [$€-2]\ * &quot;-&quot;??_ "/>
    <numFmt numFmtId="168" formatCode="&quot;$&quot;\ #,##0;&quot;$&quot;\ \-#,##0"/>
    <numFmt numFmtId="169" formatCode="_-* #,##0.00\ _€_-;\-* #,##0.00\ _€_-;_-* &quot;-&quot;??\ _€_-;_-@_-"/>
    <numFmt numFmtId="170" formatCode="_ * #,##0.00_ ;_ * \-#,##0.00_ ;_ * &quot;-&quot;??_ ;_ @_ "/>
    <numFmt numFmtId="171" formatCode="_(* #,##0.0_);_(* \(#,##0.0\);_(* &quot;-&quot;??_);_(@_)"/>
    <numFmt numFmtId="172" formatCode="&quot;$&quot;\ #,##0;[Red]&quot;$&quot;\ \-#,##0"/>
    <numFmt numFmtId="173" formatCode="_-* #,##0\ _€_-;\-* #,##0\ _€_-;_-* &quot;-&quot;??\ _€_-;_-@_-"/>
    <numFmt numFmtId="174" formatCode="_(&quot;$&quot;\ * #,##0_);_(&quot;$&quot;\ * \(#,##0\);_(&quot;$&quot;\ * &quot;-&quot;??_);_(@_)"/>
    <numFmt numFmtId="175" formatCode="#,##0\ &quot;€&quot;;\-#,##0\ &quot;€&quot;"/>
    <numFmt numFmtId="176" formatCode="_ &quot;$&quot;\ * #,##0.00_ ;_ &quot;$&quot;\ * \-#,##0.00_ ;_ &quot;$&quot;\ * &quot;-&quot;??_ ;_ @_ "/>
    <numFmt numFmtId="177" formatCode="_-* #,##0.00\ &quot;€&quot;_-;\-* #,##0.00\ &quot;€&quot;_-;_-* &quot;-&quot;??\ &quot;€&quot;_-;_-@_-"/>
    <numFmt numFmtId="178" formatCode="_(&quot;$&quot;* #,##0.00_);_(&quot;$&quot;* \(#,##0.00\);_(&quot;$&quot;* &quot;-&quot;??_);_(@_)"/>
    <numFmt numFmtId="179" formatCode="0.0%"/>
  </numFmts>
  <fonts count="76" x14ac:knownFonts="1">
    <font>
      <sz val="11"/>
      <color theme="1"/>
      <name val="Calibri"/>
      <family val="2"/>
      <scheme val="minor"/>
    </font>
    <font>
      <sz val="11"/>
      <color theme="1"/>
      <name val="Calibri"/>
      <family val="2"/>
      <scheme val="minor"/>
    </font>
    <font>
      <b/>
      <sz val="16"/>
      <color theme="1"/>
      <name val="Calibri"/>
      <family val="2"/>
      <scheme val="minor"/>
    </font>
    <font>
      <sz val="9"/>
      <color theme="1"/>
      <name val="Calibri"/>
      <family val="2"/>
      <scheme val="minor"/>
    </font>
    <font>
      <b/>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24"/>
      <color theme="1"/>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b/>
      <sz val="14"/>
      <color theme="0"/>
      <name val="Calibri"/>
      <family val="2"/>
      <scheme val="minor"/>
    </font>
    <font>
      <b/>
      <sz val="10"/>
      <name val="Calibri"/>
      <family val="2"/>
      <scheme val="minor"/>
    </font>
    <font>
      <b/>
      <sz val="18"/>
      <color theme="1"/>
      <name val="Calibri"/>
      <family val="2"/>
      <scheme val="minor"/>
    </font>
    <font>
      <sz val="11"/>
      <color rgb="FF000000"/>
      <name val="Calibri"/>
      <family val="2"/>
      <scheme val="minor"/>
    </font>
    <font>
      <sz val="11"/>
      <color theme="1" tint="0.249977111117893"/>
      <name val="Calibri"/>
      <family val="2"/>
      <scheme val="minor"/>
    </font>
    <font>
      <sz val="11"/>
      <name val="Calibri"/>
      <family val="2"/>
      <scheme val="minor"/>
    </font>
    <font>
      <sz val="11"/>
      <name val="Calibri"/>
      <family val="2"/>
    </font>
    <font>
      <sz val="11"/>
      <color theme="1"/>
      <name val="Arial"/>
      <family val="2"/>
    </font>
    <font>
      <sz val="9"/>
      <color rgb="FFFF0000"/>
      <name val="Arial"/>
      <family val="2"/>
    </font>
    <font>
      <sz val="11"/>
      <name val="Arial"/>
      <family val="2"/>
    </font>
    <font>
      <b/>
      <sz val="9"/>
      <color indexed="81"/>
      <name val="Tahoma"/>
      <family val="2"/>
    </font>
    <font>
      <sz val="9"/>
      <color indexed="81"/>
      <name val="Tahoma"/>
      <family val="2"/>
    </font>
    <font>
      <sz val="11"/>
      <color theme="1" tint="0.249977111117893"/>
      <name val="Arial"/>
      <family val="2"/>
    </font>
    <font>
      <sz val="11"/>
      <color rgb="FF333333"/>
      <name val="Tahoma"/>
      <family val="2"/>
    </font>
    <font>
      <sz val="16"/>
      <color theme="1"/>
      <name val="Calibri"/>
      <family val="2"/>
      <scheme val="minor"/>
    </font>
    <font>
      <b/>
      <sz val="10"/>
      <color theme="0"/>
      <name val="Calibri"/>
      <family val="2"/>
      <scheme val="minor"/>
    </font>
    <font>
      <sz val="10"/>
      <color theme="1" tint="0.499984740745262"/>
      <name val="Calibri"/>
      <family val="2"/>
      <scheme val="minor"/>
    </font>
    <font>
      <sz val="11"/>
      <color rgb="FFFF0000"/>
      <name val="Calibri"/>
      <family val="2"/>
      <scheme val="minor"/>
    </font>
    <font>
      <sz val="11"/>
      <color rgb="FFFF0000"/>
      <name val="Tahoma"/>
      <family val="2"/>
    </font>
    <font>
      <sz val="11"/>
      <color rgb="FFFF0000"/>
      <name val="Arial"/>
      <family val="2"/>
    </font>
    <font>
      <sz val="14"/>
      <color rgb="FF000000"/>
      <name val="Calibri"/>
      <family val="2"/>
    </font>
    <font>
      <sz val="14"/>
      <name val="Calibri"/>
      <family val="2"/>
    </font>
    <font>
      <b/>
      <sz val="11"/>
      <color theme="1"/>
      <name val="Calibri"/>
      <family val="2"/>
    </font>
    <font>
      <sz val="11"/>
      <color theme="1"/>
      <name val="Calibri"/>
      <family val="2"/>
    </font>
    <font>
      <b/>
      <sz val="11"/>
      <name val="Calibri"/>
      <family val="2"/>
    </font>
    <font>
      <b/>
      <sz val="11"/>
      <color theme="0"/>
      <name val="Calibri"/>
      <family val="2"/>
    </font>
    <font>
      <b/>
      <sz val="24"/>
      <color theme="1"/>
      <name val="Calibri"/>
      <family val="2"/>
    </font>
    <font>
      <b/>
      <sz val="10"/>
      <color theme="1"/>
      <name val="Calibri"/>
      <family val="2"/>
    </font>
    <font>
      <sz val="10"/>
      <color theme="1"/>
      <name val="Calibri"/>
      <family val="2"/>
    </font>
    <font>
      <b/>
      <sz val="18"/>
      <color theme="1"/>
      <name val="Calibri"/>
      <family val="2"/>
    </font>
    <font>
      <b/>
      <sz val="12"/>
      <name val="Calibri"/>
      <family val="2"/>
      <scheme val="minor"/>
    </font>
    <font>
      <sz val="12"/>
      <name val="Calibri"/>
      <family val="2"/>
    </font>
    <font>
      <sz val="12"/>
      <color theme="1"/>
      <name val="Calibri"/>
      <family val="2"/>
    </font>
    <font>
      <sz val="12"/>
      <color rgb="FF0070C0"/>
      <name val="Calibri"/>
      <family val="2"/>
    </font>
    <font>
      <sz val="12"/>
      <color rgb="FFFF0000"/>
      <name val="Calibri"/>
      <family val="2"/>
    </font>
    <font>
      <b/>
      <sz val="12"/>
      <color theme="1"/>
      <name val="Calibri"/>
      <family val="2"/>
      <scheme val="minor"/>
    </font>
    <font>
      <b/>
      <sz val="12"/>
      <color theme="1"/>
      <name val="Calibri"/>
      <family val="2"/>
    </font>
    <font>
      <sz val="12"/>
      <color theme="1"/>
      <name val="Calibri"/>
      <family val="2"/>
      <scheme val="minor"/>
    </font>
    <font>
      <sz val="12"/>
      <color rgb="FF000000"/>
      <name val="Calibri"/>
      <family val="2"/>
    </font>
    <font>
      <sz val="12"/>
      <color theme="1"/>
      <name val="Tahoma"/>
      <family val="2"/>
    </font>
  </fonts>
  <fills count="44">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tint="-0.34998626667073579"/>
        <bgColor indexed="64"/>
      </patternFill>
    </fill>
    <fill>
      <patternFill patternType="solid">
        <fgColor rgb="FF6AF23A"/>
        <bgColor indexed="64"/>
      </patternFill>
    </fill>
    <fill>
      <patternFill patternType="solid">
        <fgColor rgb="FFFFFF00"/>
        <bgColor indexed="64"/>
      </patternFill>
    </fill>
    <fill>
      <patternFill patternType="solid">
        <fgColor rgb="FFFF0000"/>
        <bgColor indexed="64"/>
      </patternFill>
    </fill>
    <fill>
      <patternFill patternType="solid">
        <fgColor theme="6"/>
        <bgColor indexed="64"/>
      </patternFill>
    </fill>
    <fill>
      <patternFill patternType="solid">
        <fgColor rgb="FF00B050"/>
        <bgColor indexed="64"/>
      </patternFill>
    </fill>
  </fills>
  <borders count="24">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2798">
    <xf numFmtId="0" fontId="0" fillId="0" borderId="0"/>
    <xf numFmtId="9" fontId="1" fillId="0" borderId="0" applyFont="0" applyFill="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0"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0" fontId="5" fillId="16"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0" fontId="5" fillId="16"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0" fontId="5" fillId="16"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0" fontId="5" fillId="16"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3"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0"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0" fontId="5" fillId="17"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0" fontId="5" fillId="17"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0" fontId="5" fillId="17"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0" fontId="5" fillId="17"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5"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0"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0" fontId="5" fillId="18"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0" fontId="5" fillId="18"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0" fontId="5" fillId="18"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0" fontId="5" fillId="18"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7"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0"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0" fontId="5" fillId="1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0" fontId="5" fillId="1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0" fontId="5" fillId="1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0" fontId="5" fillId="1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9"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0"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0" fontId="5" fillId="20"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0" fontId="5" fillId="20"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0" fontId="5" fillId="20"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0" fontId="5" fillId="20"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0"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0" fontId="5" fillId="21"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0" fontId="5" fillId="21"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0" fontId="5" fillId="21"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0" fontId="5" fillId="21"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13"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0"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0" fontId="5" fillId="22"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0" fontId="5" fillId="22"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0" fontId="5" fillId="22"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0" fontId="5" fillId="22"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4"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0"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0" fontId="5" fillId="23"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0" fontId="5" fillId="23"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0" fontId="5" fillId="23"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0" fontId="5" fillId="23"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6"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0"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0" fontId="5" fillId="24"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0" fontId="5" fillId="24"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0" fontId="5" fillId="24"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0" fontId="5" fillId="24"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8"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0"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0" fontId="5" fillId="19"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0" fontId="5" fillId="19"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0" fontId="5" fillId="19"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0" fontId="5" fillId="19"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0"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0"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0" fontId="5" fillId="2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0" fontId="5" fillId="2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0" fontId="5" fillId="2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0" fontId="5" fillId="2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0"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0" fontId="5" fillId="25"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0" fontId="5" fillId="25"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0" fontId="5" fillId="25"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0" fontId="5" fillId="25"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166" fontId="1" fillId="1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8" fillId="30" borderId="6" applyNumberFormat="0" applyAlignment="0" applyProtection="0"/>
    <xf numFmtId="0" fontId="8" fillId="30" borderId="6" applyNumberFormat="0" applyAlignment="0" applyProtection="0"/>
    <xf numFmtId="0" fontId="8" fillId="30" borderId="6" applyNumberFormat="0" applyAlignment="0" applyProtection="0"/>
    <xf numFmtId="0" fontId="8" fillId="30" borderId="6" applyNumberFormat="0" applyAlignment="0" applyProtection="0"/>
    <xf numFmtId="0" fontId="8" fillId="30" borderId="6" applyNumberFormat="0" applyAlignment="0" applyProtection="0"/>
    <xf numFmtId="0" fontId="9" fillId="31" borderId="7" applyNumberFormat="0" applyAlignment="0" applyProtection="0"/>
    <xf numFmtId="0" fontId="9" fillId="31" borderId="7" applyNumberFormat="0" applyAlignment="0" applyProtection="0"/>
    <xf numFmtId="0" fontId="9" fillId="31" borderId="7" applyNumberFormat="0" applyAlignment="0" applyProtection="0"/>
    <xf numFmtId="0" fontId="9" fillId="31" borderId="7" applyNumberFormat="0" applyAlignment="0" applyProtection="0"/>
    <xf numFmtId="0" fontId="9" fillId="31" borderId="7" applyNumberFormat="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12" fillId="21" borderId="6" applyNumberFormat="0" applyAlignment="0" applyProtection="0"/>
    <xf numFmtId="0" fontId="12" fillId="21" borderId="6" applyNumberFormat="0" applyAlignment="0" applyProtection="0"/>
    <xf numFmtId="0" fontId="12" fillId="21" borderId="6" applyNumberFormat="0" applyAlignment="0" applyProtection="0"/>
    <xf numFmtId="0" fontId="12" fillId="21" borderId="6" applyNumberFormat="0" applyAlignment="0" applyProtection="0"/>
    <xf numFmtId="0" fontId="12" fillId="21" borderId="6" applyNumberFormat="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4" fillId="0" borderId="0"/>
    <xf numFmtId="0" fontId="15" fillId="0" borderId="0" applyNumberFormat="0" applyFill="0" applyBorder="0" applyAlignment="0" applyProtection="0">
      <alignment vertical="top"/>
      <protection locked="0"/>
    </xf>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8" fontId="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8" fontId="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8" fontId="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8" fontId="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5" fontId="1" fillId="0" borderId="0" applyFont="0" applyFill="0" applyBorder="0" applyAlignment="0" applyProtection="0"/>
    <xf numFmtId="169" fontId="5" fillId="0" borderId="0" applyFont="0" applyFill="0" applyBorder="0" applyAlignment="0" applyProtection="0"/>
    <xf numFmtId="165" fontId="1" fillId="0" borderId="0" applyFont="0" applyFill="0" applyBorder="0" applyAlignment="0" applyProtection="0"/>
    <xf numFmtId="165" fontId="13" fillId="0" borderId="0" applyFont="0" applyFill="0" applyBorder="0" applyAlignment="0" applyProtection="0"/>
    <xf numFmtId="43" fontId="5" fillId="0" borderId="0" applyFont="0" applyFill="0" applyBorder="0" applyAlignment="0" applyProtection="0"/>
    <xf numFmtId="170" fontId="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1" fontId="5" fillId="0" borderId="0" applyFont="0" applyFill="0" applyBorder="0" applyAlignment="0" applyProtection="0"/>
    <xf numFmtId="170" fontId="13" fillId="0" borderId="0" applyFont="0" applyFill="0" applyBorder="0" applyAlignment="0" applyProtection="0"/>
    <xf numFmtId="172"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3" fillId="0" borderId="0" applyFont="0" applyFill="0" applyBorder="0" applyAlignment="0" applyProtection="0"/>
    <xf numFmtId="172"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2"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2"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2"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65" fontId="1" fillId="0" borderId="0" applyFont="0" applyFill="0" applyBorder="0" applyAlignment="0" applyProtection="0"/>
    <xf numFmtId="173" fontId="5"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43" fontId="1" fillId="0" borderId="0" applyFont="0" applyFill="0" applyBorder="0" applyAlignment="0" applyProtection="0"/>
    <xf numFmtId="165" fontId="13" fillId="0" borderId="0" applyFont="0" applyFill="0" applyBorder="0" applyAlignment="0" applyProtection="0"/>
    <xf numFmtId="169"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3" fillId="0" borderId="0" applyFont="0" applyFill="0" applyBorder="0" applyAlignment="0" applyProtection="0"/>
    <xf numFmtId="165" fontId="1" fillId="0" borderId="0" applyFont="0" applyFill="0" applyBorder="0" applyAlignment="0" applyProtection="0"/>
    <xf numFmtId="165" fontId="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 fillId="0" borderId="0" applyFont="0" applyFill="0" applyBorder="0" applyAlignment="0" applyProtection="0"/>
    <xf numFmtId="168" fontId="13"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8" fontId="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2"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8" fontId="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69" fontId="5" fillId="0" borderId="0" applyFont="0" applyFill="0" applyBorder="0" applyAlignment="0" applyProtection="0"/>
    <xf numFmtId="168" fontId="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8" fontId="13" fillId="0" borderId="0" applyFont="0" applyFill="0" applyBorder="0" applyAlignment="0" applyProtection="0"/>
    <xf numFmtId="172"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8" fontId="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6" fontId="13" fillId="0" borderId="0" applyFont="0" applyFill="0" applyBorder="0" applyAlignment="0" applyProtection="0"/>
    <xf numFmtId="44" fontId="1" fillId="0" borderId="0" applyFont="0" applyFill="0" applyBorder="0" applyAlignment="0" applyProtection="0"/>
    <xf numFmtId="177" fontId="17" fillId="0" borderId="0" applyFont="0" applyFill="0" applyBorder="0" applyAlignment="0" applyProtection="0"/>
    <xf numFmtId="164" fontId="13" fillId="0" borderId="0" applyFont="0" applyFill="0" applyBorder="0" applyAlignment="0" applyProtection="0"/>
    <xf numFmtId="177" fontId="1" fillId="0" borderId="0" applyFont="0" applyFill="0" applyBorder="0" applyAlignment="0" applyProtection="0"/>
    <xf numFmtId="164" fontId="1" fillId="0" borderId="0" applyFont="0" applyFill="0" applyBorder="0" applyAlignment="0" applyProtection="0"/>
    <xf numFmtId="178" fontId="13" fillId="0" borderId="0" applyFont="0" applyFill="0" applyBorder="0" applyAlignment="0" applyProtection="0"/>
    <xf numFmtId="176" fontId="13" fillId="0" borderId="0" applyFont="0" applyFill="0" applyBorder="0" applyAlignment="0" applyProtection="0"/>
    <xf numFmtId="164" fontId="13" fillId="0" borderId="0" applyFont="0" applyFill="0" applyBorder="0" applyAlignment="0" applyProtection="0"/>
    <xf numFmtId="44" fontId="1" fillId="0" borderId="0" applyFont="0" applyFill="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3" fillId="0" borderId="0"/>
    <xf numFmtId="0"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13" fillId="0" borderId="0"/>
    <xf numFmtId="0" fontId="13" fillId="0" borderId="0"/>
    <xf numFmtId="0" fontId="13" fillId="0" borderId="0"/>
    <xf numFmtId="166" fontId="1" fillId="0" borderId="0"/>
    <xf numFmtId="166" fontId="1" fillId="0" borderId="0"/>
    <xf numFmtId="166" fontId="1" fillId="0" borderId="0"/>
    <xf numFmtId="0" fontId="13" fillId="0" borderId="0"/>
    <xf numFmtId="166" fontId="1" fillId="0" borderId="0"/>
    <xf numFmtId="166" fontId="1" fillId="0" borderId="0"/>
    <xf numFmtId="166" fontId="1" fillId="0" borderId="0"/>
    <xf numFmtId="166" fontId="1" fillId="0" borderId="0"/>
    <xf numFmtId="0" fontId="13" fillId="0" borderId="0"/>
    <xf numFmtId="0" fontId="13" fillId="0" borderId="0"/>
    <xf numFmtId="166" fontId="1" fillId="0" borderId="0"/>
    <xf numFmtId="166" fontId="1" fillId="0" borderId="0"/>
    <xf numFmtId="166" fontId="1" fillId="0" borderId="0"/>
    <xf numFmtId="0" fontId="13" fillId="0" borderId="0"/>
    <xf numFmtId="166" fontId="1" fillId="0" borderId="0"/>
    <xf numFmtId="166" fontId="1" fillId="0" borderId="0"/>
    <xf numFmtId="166" fontId="1" fillId="0" borderId="0"/>
    <xf numFmtId="166" fontId="1"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xf numFmtId="166" fontId="13" fillId="0" borderId="0"/>
    <xf numFmtId="166" fontId="1" fillId="0" borderId="0"/>
    <xf numFmtId="166" fontId="1" fillId="0" borderId="0"/>
    <xf numFmtId="0" fontId="13" fillId="0" borderId="0"/>
    <xf numFmtId="0" fontId="1" fillId="0" borderId="0"/>
    <xf numFmtId="0" fontId="1" fillId="0" borderId="0"/>
    <xf numFmtId="0" fontId="1" fillId="0" borderId="0"/>
    <xf numFmtId="0" fontId="1" fillId="0" borderId="0"/>
    <xf numFmtId="166"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3" fillId="0" borderId="0"/>
    <xf numFmtId="0" fontId="19"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13"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13" fillId="0" borderId="0"/>
    <xf numFmtId="0"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13" fillId="0" borderId="0"/>
    <xf numFmtId="166" fontId="1" fillId="0" borderId="0"/>
    <xf numFmtId="166" fontId="1" fillId="0" borderId="0"/>
    <xf numFmtId="166" fontId="1" fillId="0" borderId="0"/>
    <xf numFmtId="166" fontId="1" fillId="0" borderId="0"/>
    <xf numFmtId="0" fontId="13" fillId="0" borderId="0"/>
    <xf numFmtId="0" fontId="13" fillId="0" borderId="0"/>
    <xf numFmtId="0" fontId="13" fillId="0" borderId="0"/>
    <xf numFmtId="0" fontId="13" fillId="0" borderId="0"/>
    <xf numFmtId="0" fontId="20"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 fillId="0" borderId="0"/>
    <xf numFmtId="166" fontId="1" fillId="0" borderId="0"/>
    <xf numFmtId="166" fontId="1" fillId="0" borderId="0"/>
    <xf numFmtId="166" fontId="1" fillId="0" borderId="0"/>
    <xf numFmtId="0" fontId="13" fillId="0" borderId="0"/>
    <xf numFmtId="0" fontId="13" fillId="0" borderId="0"/>
    <xf numFmtId="0" fontId="21" fillId="0" borderId="0"/>
    <xf numFmtId="166" fontId="1" fillId="0" borderId="0"/>
    <xf numFmtId="0" fontId="13" fillId="0" borderId="0"/>
    <xf numFmtId="166" fontId="1" fillId="0" borderId="0"/>
    <xf numFmtId="166" fontId="1" fillId="0" borderId="0"/>
    <xf numFmtId="0" fontId="1" fillId="0" borderId="0"/>
    <xf numFmtId="0" fontId="13" fillId="0" borderId="0"/>
    <xf numFmtId="0" fontId="1" fillId="0" borderId="0"/>
    <xf numFmtId="0" fontId="1" fillId="0" borderId="0"/>
    <xf numFmtId="166" fontId="1" fillId="0" borderId="0"/>
    <xf numFmtId="166" fontId="1" fillId="0" borderId="0"/>
    <xf numFmtId="166" fontId="1" fillId="0" borderId="0"/>
    <xf numFmtId="0" fontId="1" fillId="0" borderId="0"/>
    <xf numFmtId="0" fontId="13" fillId="0" borderId="0"/>
    <xf numFmtId="0" fontId="17" fillId="0" borderId="0"/>
    <xf numFmtId="166" fontId="1" fillId="0" borderId="0"/>
    <xf numFmtId="0" fontId="13" fillId="0" borderId="0"/>
    <xf numFmtId="0"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 fillId="0" borderId="0"/>
    <xf numFmtId="166" fontId="1" fillId="0" borderId="0"/>
    <xf numFmtId="0" fontId="1" fillId="0" borderId="0"/>
    <xf numFmtId="0" fontId="1" fillId="0" borderId="0"/>
    <xf numFmtId="0" fontId="1" fillId="0" borderId="0"/>
    <xf numFmtId="166" fontId="1" fillId="0" borderId="0"/>
    <xf numFmtId="166" fontId="1" fillId="0" borderId="0"/>
    <xf numFmtId="166" fontId="1" fillId="0" borderId="0"/>
    <xf numFmtId="0" fontId="1" fillId="0" borderId="0"/>
    <xf numFmtId="166" fontId="1" fillId="0" borderId="0"/>
    <xf numFmtId="166" fontId="1" fillId="0" borderId="0"/>
    <xf numFmtId="166" fontId="1" fillId="0" borderId="0"/>
    <xf numFmtId="0" fontId="1" fillId="0" borderId="0"/>
    <xf numFmtId="0"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166" fontId="1" fillId="0" borderId="0"/>
    <xf numFmtId="166"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 fillId="0" borderId="0"/>
    <xf numFmtId="0" fontId="22" fillId="0" borderId="0">
      <alignment vertical="top"/>
    </xf>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22" fillId="0" borderId="0">
      <alignment vertical="top"/>
    </xf>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 fillId="0" borderId="0"/>
    <xf numFmtId="0" fontId="23" fillId="0" borderId="0"/>
    <xf numFmtId="166" fontId="1" fillId="0" borderId="0"/>
    <xf numFmtId="166" fontId="1"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 fillId="0" borderId="0"/>
    <xf numFmtId="166" fontId="1" fillId="0" borderId="0"/>
    <xf numFmtId="166" fontId="1" fillId="0" borderId="0"/>
    <xf numFmtId="166" fontId="1" fillId="0" borderId="0"/>
    <xf numFmtId="0" fontId="1" fillId="0" borderId="0"/>
    <xf numFmtId="166" fontId="1" fillId="0" borderId="0"/>
    <xf numFmtId="166" fontId="1" fillId="0" borderId="0"/>
    <xf numFmtId="166" fontId="1" fillId="0" borderId="0"/>
    <xf numFmtId="0" fontId="13"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0" fontId="1" fillId="2" borderId="1" applyNumberFormat="0" applyFont="0" applyAlignment="0" applyProtection="0"/>
    <xf numFmtId="166" fontId="1" fillId="2" borderId="1" applyNumberFormat="0" applyFont="0" applyAlignment="0" applyProtection="0"/>
    <xf numFmtId="0"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0"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0"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0" fontId="13" fillId="37" borderId="9"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0" fontId="13" fillId="37" borderId="9"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166" fontId="1" fillId="2" borderId="1" applyNumberFormat="0" applyFont="0" applyAlignment="0" applyProtection="0"/>
    <xf numFmtId="9" fontId="13" fillId="0" borderId="0" applyFont="0" applyFill="0" applyBorder="0" applyAlignment="0" applyProtection="0"/>
    <xf numFmtId="9" fontId="13" fillId="0" borderId="0" applyFont="0" applyFill="0" applyBorder="0" applyAlignment="0" applyProtection="0"/>
    <xf numFmtId="9" fontId="5"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3" fillId="0" borderId="0" applyFont="0" applyFill="0" applyBorder="0" applyAlignment="0" applyProtection="0"/>
    <xf numFmtId="9" fontId="5" fillId="0" borderId="0" applyFont="0" applyFill="0" applyBorder="0" applyAlignment="0" applyProtection="0"/>
    <xf numFmtId="9" fontId="13" fillId="0" borderId="0" applyFont="0" applyFill="0" applyBorder="0" applyAlignment="0" applyProtection="0"/>
    <xf numFmtId="9" fontId="5" fillId="0" borderId="0" applyFont="0" applyFill="0" applyBorder="0" applyAlignment="0" applyProtection="0"/>
    <xf numFmtId="0" fontId="24" fillId="30" borderId="10" applyNumberFormat="0" applyAlignment="0" applyProtection="0"/>
    <xf numFmtId="0" fontId="24" fillId="30" borderId="10" applyNumberFormat="0" applyAlignment="0" applyProtection="0"/>
    <xf numFmtId="0" fontId="24" fillId="30" borderId="10" applyNumberFormat="0" applyAlignment="0" applyProtection="0"/>
    <xf numFmtId="0" fontId="24" fillId="30" borderId="10" applyNumberFormat="0" applyAlignment="0" applyProtection="0"/>
    <xf numFmtId="0" fontId="24" fillId="30" borderId="10" applyNumberFormat="0" applyAlignment="0" applyProtection="0"/>
    <xf numFmtId="0" fontId="25"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11" fillId="0" borderId="13" applyNumberFormat="0" applyFill="0" applyAlignment="0" applyProtection="0"/>
    <xf numFmtId="0" fontId="11" fillId="0" borderId="13" applyNumberFormat="0" applyFill="0" applyAlignment="0" applyProtection="0"/>
    <xf numFmtId="0" fontId="11" fillId="0" borderId="13" applyNumberFormat="0" applyFill="0" applyAlignment="0" applyProtection="0"/>
    <xf numFmtId="0" fontId="11" fillId="0" borderId="13" applyNumberFormat="0" applyFill="0" applyAlignment="0" applyProtection="0"/>
    <xf numFmtId="0" fontId="11" fillId="0" borderId="13"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41" fontId="1" fillId="0" borderId="0" applyFont="0" applyFill="0" applyBorder="0" applyAlignment="0" applyProtection="0"/>
  </cellStyleXfs>
  <cellXfs count="595">
    <xf numFmtId="0" fontId="0" fillId="0" borderId="0" xfId="0"/>
    <xf numFmtId="49" fontId="2" fillId="15" borderId="0" xfId="0" applyNumberFormat="1" applyFont="1" applyFill="1" applyBorder="1" applyAlignment="1">
      <alignment vertical="center"/>
    </xf>
    <xf numFmtId="0" fontId="0" fillId="15" borderId="0" xfId="0" applyFill="1"/>
    <xf numFmtId="0" fontId="33" fillId="15" borderId="3" xfId="0" applyFont="1" applyFill="1" applyBorder="1" applyAlignment="1">
      <alignment vertical="center"/>
    </xf>
    <xf numFmtId="0" fontId="33" fillId="15" borderId="0" xfId="0" applyFont="1" applyFill="1" applyBorder="1" applyAlignment="1">
      <alignment vertical="center"/>
    </xf>
    <xf numFmtId="0" fontId="0" fillId="15" borderId="0" xfId="0" applyFill="1" applyBorder="1"/>
    <xf numFmtId="0" fontId="32" fillId="15" borderId="0" xfId="0" applyFont="1" applyFill="1" applyBorder="1" applyAlignment="1">
      <alignment vertical="center"/>
    </xf>
    <xf numFmtId="0" fontId="0" fillId="15" borderId="0" xfId="0" applyFill="1" applyAlignment="1">
      <alignment horizontal="left" vertical="center"/>
    </xf>
    <xf numFmtId="0" fontId="3" fillId="15" borderId="0" xfId="0" applyFont="1" applyFill="1" applyAlignment="1">
      <alignment horizontal="justify" vertical="center"/>
    </xf>
    <xf numFmtId="49" fontId="4" fillId="15" borderId="0" xfId="0" applyNumberFormat="1" applyFont="1" applyFill="1" applyBorder="1" applyAlignment="1">
      <alignment vertical="center"/>
    </xf>
    <xf numFmtId="49" fontId="36" fillId="15" borderId="0" xfId="0" applyNumberFormat="1" applyFont="1" applyFill="1" applyBorder="1" applyAlignment="1">
      <alignment vertical="center"/>
    </xf>
    <xf numFmtId="49" fontId="35" fillId="15" borderId="0" xfId="0" applyNumberFormat="1" applyFont="1" applyFill="1" applyBorder="1" applyAlignment="1">
      <alignment horizontal="left"/>
    </xf>
    <xf numFmtId="0" fontId="0" fillId="15" borderId="0" xfId="0" applyFill="1" applyBorder="1" applyAlignment="1">
      <alignment horizontal="justify"/>
    </xf>
    <xf numFmtId="0" fontId="3" fillId="15" borderId="0" xfId="0" applyFont="1" applyFill="1" applyBorder="1" applyAlignment="1">
      <alignment horizontal="justify" vertical="center"/>
    </xf>
    <xf numFmtId="0" fontId="0" fillId="15" borderId="0" xfId="0" applyFill="1" applyAlignment="1">
      <alignment horizontal="justify"/>
    </xf>
    <xf numFmtId="0" fontId="37" fillId="15" borderId="0" xfId="0" applyFont="1" applyFill="1" applyAlignment="1">
      <alignment wrapText="1"/>
    </xf>
    <xf numFmtId="49" fontId="33" fillId="15" borderId="0" xfId="0" applyNumberFormat="1" applyFont="1" applyFill="1" applyBorder="1" applyAlignment="1">
      <alignment vertical="center" wrapText="1"/>
    </xf>
    <xf numFmtId="0" fontId="37" fillId="15" borderId="0" xfId="0" applyFont="1" applyFill="1" applyBorder="1" applyAlignment="1">
      <alignment wrapText="1"/>
    </xf>
    <xf numFmtId="49" fontId="38" fillId="15" borderId="2" xfId="0" applyNumberFormat="1" applyFont="1" applyFill="1" applyBorder="1" applyAlignment="1">
      <alignment horizontal="left" vertical="center" wrapText="1"/>
    </xf>
    <xf numFmtId="0" fontId="35" fillId="15" borderId="0" xfId="0" applyFont="1" applyFill="1" applyAlignment="1">
      <alignment horizontal="center" vertical="center"/>
    </xf>
    <xf numFmtId="49" fontId="2" fillId="38" borderId="15" xfId="0" applyNumberFormat="1" applyFont="1" applyFill="1" applyBorder="1" applyAlignment="1">
      <alignment horizontal="left" vertical="center"/>
    </xf>
    <xf numFmtId="49" fontId="38" fillId="15" borderId="0" xfId="0" applyNumberFormat="1" applyFont="1" applyFill="1" applyBorder="1" applyAlignment="1">
      <alignment horizontal="left" vertical="center" wrapText="1"/>
    </xf>
    <xf numFmtId="0" fontId="35" fillId="38" borderId="3" xfId="0" applyFont="1" applyFill="1" applyBorder="1" applyAlignment="1" applyProtection="1">
      <alignment horizontal="center" vertical="center" wrapText="1"/>
      <protection locked="0"/>
    </xf>
    <xf numFmtId="0" fontId="35" fillId="38" borderId="3" xfId="0" applyFont="1" applyFill="1" applyBorder="1" applyAlignment="1">
      <alignment horizontal="center" vertical="center" wrapText="1"/>
    </xf>
    <xf numFmtId="49" fontId="0" fillId="15" borderId="3" xfId="0" applyNumberFormat="1" applyFont="1" applyFill="1" applyBorder="1" applyAlignment="1">
      <alignment vertical="center" wrapText="1"/>
    </xf>
    <xf numFmtId="49" fontId="0" fillId="15" borderId="3" xfId="0" applyNumberFormat="1" applyFont="1" applyFill="1" applyBorder="1" applyAlignment="1">
      <alignment horizontal="center" vertical="center" wrapText="1"/>
    </xf>
    <xf numFmtId="0" fontId="0" fillId="15" borderId="3" xfId="0" applyFont="1" applyFill="1" applyBorder="1" applyAlignment="1">
      <alignment vertical="center" wrapText="1"/>
    </xf>
    <xf numFmtId="0" fontId="0" fillId="15" borderId="0" xfId="0" applyFont="1" applyFill="1" applyAlignment="1">
      <alignment vertical="center" wrapText="1"/>
    </xf>
    <xf numFmtId="0" fontId="0" fillId="15" borderId="3" xfId="0" applyFont="1" applyFill="1" applyBorder="1" applyAlignment="1">
      <alignment vertical="center"/>
    </xf>
    <xf numFmtId="0" fontId="0" fillId="15" borderId="0" xfId="0" applyFont="1" applyFill="1"/>
    <xf numFmtId="0" fontId="0" fillId="15" borderId="3" xfId="0" applyFont="1" applyFill="1" applyBorder="1" applyAlignment="1" applyProtection="1">
      <alignment horizontal="center" vertical="center" wrapText="1"/>
    </xf>
    <xf numFmtId="1" fontId="0" fillId="15" borderId="3" xfId="0" applyNumberFormat="1" applyFont="1" applyFill="1" applyBorder="1" applyAlignment="1" applyProtection="1">
      <alignment horizontal="center" vertical="center" wrapText="1"/>
    </xf>
    <xf numFmtId="3" fontId="40" fillId="15" borderId="3" xfId="1" applyNumberFormat="1" applyFont="1" applyFill="1" applyBorder="1" applyAlignment="1" applyProtection="1">
      <alignment horizontal="center" vertical="center" wrapText="1"/>
    </xf>
    <xf numFmtId="9" fontId="0" fillId="15" borderId="3" xfId="0" applyNumberFormat="1" applyFont="1" applyFill="1" applyBorder="1" applyAlignment="1" applyProtection="1">
      <alignment horizontal="center" vertical="center" wrapText="1"/>
    </xf>
    <xf numFmtId="0" fontId="0" fillId="15" borderId="3" xfId="0" applyFont="1" applyFill="1" applyBorder="1" applyAlignment="1">
      <alignment horizontal="center" vertical="center" wrapText="1"/>
    </xf>
    <xf numFmtId="0" fontId="41" fillId="15" borderId="3" xfId="0" applyFont="1" applyFill="1" applyBorder="1" applyAlignment="1">
      <alignment horizontal="center" vertical="center" wrapText="1"/>
    </xf>
    <xf numFmtId="9" fontId="0" fillId="15" borderId="3" xfId="1" applyFont="1" applyFill="1" applyBorder="1" applyAlignment="1" applyProtection="1">
      <alignment horizontal="center" vertical="center" wrapText="1"/>
    </xf>
    <xf numFmtId="0" fontId="41" fillId="15" borderId="5" xfId="0" applyFont="1" applyFill="1" applyBorder="1" applyAlignment="1">
      <alignment horizontal="center" vertical="center" wrapText="1"/>
    </xf>
    <xf numFmtId="0" fontId="0" fillId="15" borderId="3" xfId="0" applyFont="1" applyFill="1" applyBorder="1" applyAlignment="1" applyProtection="1">
      <alignment horizontal="center" vertical="center"/>
    </xf>
    <xf numFmtId="1" fontId="0" fillId="15" borderId="3" xfId="0" applyNumberFormat="1" applyFont="1" applyFill="1" applyBorder="1" applyAlignment="1" applyProtection="1">
      <alignment horizontal="center" vertical="center"/>
    </xf>
    <xf numFmtId="0" fontId="41" fillId="0" borderId="0" xfId="0" applyFont="1" applyFill="1" applyAlignment="1">
      <alignment horizontal="left" vertical="center" wrapText="1"/>
    </xf>
    <xf numFmtId="0" fontId="41" fillId="0" borderId="3" xfId="0" applyFont="1" applyFill="1" applyBorder="1" applyAlignment="1">
      <alignment horizontal="center" vertical="center" wrapText="1"/>
    </xf>
    <xf numFmtId="0" fontId="0" fillId="15" borderId="3" xfId="0" applyFont="1" applyFill="1" applyBorder="1" applyAlignment="1">
      <alignment horizontal="center" vertical="center"/>
    </xf>
    <xf numFmtId="0" fontId="0" fillId="15" borderId="4" xfId="0" applyFont="1" applyFill="1" applyBorder="1" applyAlignment="1">
      <alignment horizontal="center" vertical="center" wrapText="1"/>
    </xf>
    <xf numFmtId="0" fontId="0" fillId="15" borderId="4" xfId="0" applyFont="1" applyFill="1" applyBorder="1" applyAlignment="1" applyProtection="1">
      <alignment horizontal="center" vertical="center" wrapText="1"/>
    </xf>
    <xf numFmtId="1" fontId="40" fillId="15" borderId="3" xfId="1" applyNumberFormat="1" applyFont="1" applyFill="1" applyBorder="1" applyAlignment="1" applyProtection="1">
      <alignment horizontal="center" vertical="center" wrapText="1"/>
    </xf>
    <xf numFmtId="1" fontId="0" fillId="15" borderId="3" xfId="0" applyNumberFormat="1" applyFont="1" applyFill="1" applyBorder="1" applyAlignment="1" applyProtection="1">
      <alignment horizontal="left" vertical="center" wrapText="1"/>
    </xf>
    <xf numFmtId="1" fontId="40" fillId="15" borderId="4" xfId="1" applyNumberFormat="1" applyFont="1" applyFill="1" applyBorder="1" applyAlignment="1" applyProtection="1">
      <alignment horizontal="center" vertical="center" wrapText="1"/>
    </xf>
    <xf numFmtId="0" fontId="0" fillId="15" borderId="4" xfId="0" applyFont="1" applyFill="1" applyBorder="1" applyAlignment="1" applyProtection="1">
      <alignment horizontal="center" vertical="center"/>
    </xf>
    <xf numFmtId="1" fontId="0" fillId="15" borderId="4" xfId="0" applyNumberFormat="1" applyFont="1" applyFill="1" applyBorder="1" applyAlignment="1" applyProtection="1">
      <alignment horizontal="center" vertical="center"/>
    </xf>
    <xf numFmtId="1" fontId="0" fillId="15" borderId="4" xfId="0" applyNumberFormat="1" applyFont="1" applyFill="1" applyBorder="1" applyAlignment="1" applyProtection="1">
      <alignment horizontal="center" vertical="center" wrapText="1"/>
    </xf>
    <xf numFmtId="0" fontId="41" fillId="0" borderId="4" xfId="0" applyFont="1" applyFill="1" applyBorder="1" applyAlignment="1">
      <alignment horizontal="left" vertical="center" wrapText="1"/>
    </xf>
    <xf numFmtId="1" fontId="40" fillId="15" borderId="3" xfId="1" applyNumberFormat="1" applyFont="1" applyFill="1" applyBorder="1" applyAlignment="1" applyProtection="1">
      <alignment vertical="center" wrapText="1"/>
    </xf>
    <xf numFmtId="9" fontId="0" fillId="15" borderId="4" xfId="1" applyFont="1" applyFill="1" applyBorder="1" applyAlignment="1" applyProtection="1">
      <alignment horizontal="center" vertical="center"/>
    </xf>
    <xf numFmtId="0" fontId="0" fillId="15" borderId="4" xfId="0" applyFont="1" applyFill="1" applyBorder="1" applyAlignment="1" applyProtection="1">
      <alignment horizontal="center" vertical="center"/>
    </xf>
    <xf numFmtId="0" fontId="41" fillId="0" borderId="4" xfId="0" applyFont="1" applyFill="1" applyBorder="1" applyAlignment="1">
      <alignment horizontal="center" vertical="center"/>
    </xf>
    <xf numFmtId="0" fontId="43" fillId="15" borderId="3" xfId="0" applyFont="1" applyFill="1" applyBorder="1" applyAlignment="1">
      <alignment horizontal="center" vertical="center" wrapText="1"/>
    </xf>
    <xf numFmtId="0" fontId="43" fillId="15" borderId="3" xfId="0" applyFont="1" applyFill="1" applyBorder="1" applyAlignment="1">
      <alignment horizontal="center" vertical="center"/>
    </xf>
    <xf numFmtId="10" fontId="44" fillId="15" borderId="3" xfId="1" applyNumberFormat="1" applyFont="1" applyFill="1" applyBorder="1" applyAlignment="1" applyProtection="1">
      <alignment horizontal="center" vertical="center"/>
    </xf>
    <xf numFmtId="10" fontId="43" fillId="15" borderId="3" xfId="1" applyNumberFormat="1" applyFont="1" applyFill="1" applyBorder="1" applyAlignment="1" applyProtection="1">
      <alignment horizontal="center" vertical="center"/>
    </xf>
    <xf numFmtId="0" fontId="45" fillId="15" borderId="3" xfId="0" applyFont="1" applyFill="1" applyBorder="1" applyAlignment="1">
      <alignment horizontal="center" vertical="center" wrapText="1"/>
    </xf>
    <xf numFmtId="0" fontId="43" fillId="15" borderId="3" xfId="0" applyFont="1" applyFill="1" applyBorder="1"/>
    <xf numFmtId="9" fontId="43" fillId="15" borderId="3" xfId="0" applyNumberFormat="1" applyFont="1" applyFill="1" applyBorder="1" applyAlignment="1">
      <alignment horizontal="center" vertical="center"/>
    </xf>
    <xf numFmtId="0" fontId="0" fillId="15" borderId="3" xfId="0" applyFill="1" applyBorder="1"/>
    <xf numFmtId="0" fontId="43" fillId="15" borderId="3" xfId="0" applyFont="1" applyFill="1" applyBorder="1" applyAlignment="1">
      <alignment wrapText="1"/>
    </xf>
    <xf numFmtId="0" fontId="45" fillId="0" borderId="3" xfId="0" applyFont="1" applyFill="1" applyBorder="1" applyAlignment="1">
      <alignment horizontal="left" vertical="center" wrapText="1"/>
    </xf>
    <xf numFmtId="0" fontId="0" fillId="15" borderId="3" xfId="0" applyFont="1" applyFill="1" applyBorder="1" applyAlignment="1">
      <alignment horizontal="left" vertical="center" wrapText="1"/>
    </xf>
    <xf numFmtId="0" fontId="0" fillId="15" borderId="0" xfId="0" applyFill="1" applyAlignment="1">
      <alignment horizontal="center"/>
    </xf>
    <xf numFmtId="49" fontId="2" fillId="15" borderId="0" xfId="0" applyNumberFormat="1" applyFont="1" applyFill="1" applyBorder="1" applyAlignment="1">
      <alignment horizontal="center" vertical="center"/>
    </xf>
    <xf numFmtId="49" fontId="38" fillId="15" borderId="0" xfId="0" applyNumberFormat="1" applyFont="1" applyFill="1" applyBorder="1" applyAlignment="1">
      <alignment horizontal="center" vertical="center" wrapText="1"/>
    </xf>
    <xf numFmtId="0" fontId="41" fillId="0" borderId="3" xfId="0" applyFont="1" applyBorder="1" applyAlignment="1">
      <alignment horizontal="left" vertical="center" wrapText="1"/>
    </xf>
    <xf numFmtId="0" fontId="0" fillId="15" borderId="0" xfId="0" applyFill="1" applyAlignment="1">
      <alignment horizontal="left"/>
    </xf>
    <xf numFmtId="49" fontId="0" fillId="15" borderId="3" xfId="0" applyNumberFormat="1" applyFont="1" applyFill="1" applyBorder="1" applyAlignment="1">
      <alignment horizontal="left" vertical="center" wrapText="1"/>
    </xf>
    <xf numFmtId="0" fontId="41" fillId="15" borderId="3" xfId="2231" applyFont="1" applyFill="1" applyBorder="1" applyAlignment="1">
      <alignment horizontal="left" vertical="center" wrapText="1"/>
    </xf>
    <xf numFmtId="0" fontId="0" fillId="0" borderId="3" xfId="0" applyFont="1" applyFill="1" applyBorder="1" applyAlignment="1">
      <alignment horizontal="left" vertical="center" wrapText="1"/>
    </xf>
    <xf numFmtId="0" fontId="43" fillId="15" borderId="3" xfId="0" applyFont="1" applyFill="1" applyBorder="1" applyAlignment="1">
      <alignment horizontal="left" vertical="center" wrapText="1"/>
    </xf>
    <xf numFmtId="0" fontId="41" fillId="0" borderId="3" xfId="0" applyFont="1" applyFill="1" applyBorder="1" applyAlignment="1">
      <alignment horizontal="left" vertical="center" wrapText="1"/>
    </xf>
    <xf numFmtId="0" fontId="41" fillId="15" borderId="3" xfId="0" applyFont="1" applyFill="1" applyBorder="1" applyAlignment="1">
      <alignment horizontal="left" vertical="center" wrapText="1"/>
    </xf>
    <xf numFmtId="0" fontId="0" fillId="15" borderId="0" xfId="0" applyFill="1" applyAlignment="1">
      <alignment horizontal="center" vertical="center"/>
    </xf>
    <xf numFmtId="0" fontId="0" fillId="15" borderId="0" xfId="0" applyFill="1" applyBorder="1" applyAlignment="1">
      <alignment horizontal="center"/>
    </xf>
    <xf numFmtId="49" fontId="38" fillId="15" borderId="2" xfId="0" applyNumberFormat="1" applyFont="1" applyFill="1" applyBorder="1" applyAlignment="1">
      <alignment horizontal="center" vertical="center" wrapText="1"/>
    </xf>
    <xf numFmtId="0" fontId="3" fillId="15" borderId="0" xfId="0" applyFont="1" applyFill="1" applyAlignment="1">
      <alignment vertical="center"/>
    </xf>
    <xf numFmtId="0" fontId="0" fillId="15" borderId="0" xfId="0" applyFill="1" applyAlignment="1"/>
    <xf numFmtId="49" fontId="38" fillId="15" borderId="2" xfId="0" applyNumberFormat="1" applyFont="1" applyFill="1" applyBorder="1" applyAlignment="1">
      <alignment vertical="center" wrapText="1"/>
    </xf>
    <xf numFmtId="0" fontId="39" fillId="15" borderId="3" xfId="0" applyFont="1" applyFill="1" applyBorder="1" applyAlignment="1">
      <alignment vertical="center" wrapText="1"/>
    </xf>
    <xf numFmtId="10" fontId="0" fillId="15" borderId="3" xfId="1" applyNumberFormat="1" applyFont="1" applyFill="1" applyBorder="1" applyAlignment="1" applyProtection="1">
      <alignment vertical="center" wrapText="1"/>
    </xf>
    <xf numFmtId="10" fontId="0" fillId="15" borderId="4" xfId="1" applyNumberFormat="1" applyFont="1" applyFill="1" applyBorder="1" applyAlignment="1" applyProtection="1">
      <alignment vertical="center" wrapText="1"/>
    </xf>
    <xf numFmtId="0" fontId="45" fillId="15" borderId="3" xfId="0" applyFont="1" applyFill="1" applyBorder="1" applyAlignment="1">
      <alignment vertical="center" wrapText="1"/>
    </xf>
    <xf numFmtId="0" fontId="43" fillId="15" borderId="3" xfId="0" applyFont="1" applyFill="1" applyBorder="1" applyAlignment="1">
      <alignment vertical="center" wrapText="1"/>
    </xf>
    <xf numFmtId="0" fontId="0" fillId="15" borderId="4" xfId="0" applyFont="1" applyFill="1" applyBorder="1" applyAlignment="1">
      <alignment horizontal="center" vertical="center" wrapText="1"/>
    </xf>
    <xf numFmtId="0" fontId="0" fillId="15" borderId="4" xfId="0" applyFont="1" applyFill="1" applyBorder="1" applyAlignment="1">
      <alignment horizontal="center" vertical="center"/>
    </xf>
    <xf numFmtId="0" fontId="0" fillId="15" borderId="16" xfId="0" applyFont="1" applyFill="1" applyBorder="1" applyAlignment="1">
      <alignment horizontal="center" vertical="center"/>
    </xf>
    <xf numFmtId="0" fontId="0" fillId="15" borderId="4" xfId="0" applyFont="1" applyFill="1" applyBorder="1" applyAlignment="1" applyProtection="1">
      <alignment horizontal="center" vertical="center" wrapText="1"/>
    </xf>
    <xf numFmtId="0" fontId="0" fillId="15" borderId="3" xfId="0" applyFont="1" applyFill="1" applyBorder="1" applyAlignment="1">
      <alignment horizontal="center" vertical="center"/>
    </xf>
    <xf numFmtId="0" fontId="0" fillId="15" borderId="3" xfId="0" applyFont="1" applyFill="1" applyBorder="1" applyAlignment="1">
      <alignment horizontal="center" vertical="center" wrapText="1"/>
    </xf>
    <xf numFmtId="0" fontId="43" fillId="15" borderId="3" xfId="0" applyFont="1" applyFill="1" applyBorder="1" applyAlignment="1">
      <alignment horizontal="center" vertical="center"/>
    </xf>
    <xf numFmtId="0" fontId="0" fillId="15" borderId="3" xfId="0" applyFont="1" applyFill="1" applyBorder="1" applyAlignment="1">
      <alignment wrapText="1"/>
    </xf>
    <xf numFmtId="9" fontId="0" fillId="15" borderId="3" xfId="1" applyFont="1" applyFill="1" applyBorder="1" applyAlignment="1" applyProtection="1">
      <alignment horizontal="center" vertical="center"/>
    </xf>
    <xf numFmtId="0" fontId="0" fillId="15" borderId="3" xfId="0" applyFont="1" applyFill="1" applyBorder="1" applyAlignment="1" applyProtection="1">
      <alignment horizontal="center" vertical="center" wrapText="1"/>
    </xf>
    <xf numFmtId="49" fontId="38" fillId="15" borderId="2" xfId="0" applyNumberFormat="1" applyFont="1" applyFill="1" applyBorder="1" applyAlignment="1">
      <alignment horizontal="left" vertical="center" wrapText="1"/>
    </xf>
    <xf numFmtId="0" fontId="0" fillId="0" borderId="3" xfId="0" applyFill="1" applyBorder="1" applyAlignment="1">
      <alignment vertical="center" wrapText="1"/>
    </xf>
    <xf numFmtId="0" fontId="0" fillId="15" borderId="3" xfId="0" applyFill="1" applyBorder="1" applyAlignment="1">
      <alignment vertical="center" wrapText="1"/>
    </xf>
    <xf numFmtId="0" fontId="0" fillId="15" borderId="3" xfId="0" applyFont="1" applyFill="1" applyBorder="1" applyAlignment="1" applyProtection="1">
      <alignment horizontal="left" vertical="center" wrapText="1"/>
    </xf>
    <xf numFmtId="9" fontId="0" fillId="15" borderId="3" xfId="0" applyNumberFormat="1" applyFont="1" applyFill="1" applyBorder="1" applyAlignment="1" applyProtection="1">
      <alignment horizontal="left" vertical="center" wrapText="1"/>
    </xf>
    <xf numFmtId="179" fontId="0" fillId="15" borderId="3" xfId="1" applyNumberFormat="1" applyFont="1" applyFill="1" applyBorder="1" applyAlignment="1" applyProtection="1">
      <alignment horizontal="center" vertical="center"/>
    </xf>
    <xf numFmtId="10" fontId="0" fillId="15" borderId="3" xfId="1" applyNumberFormat="1" applyFont="1" applyFill="1" applyBorder="1" applyAlignment="1" applyProtection="1">
      <alignment horizontal="center" vertical="center"/>
    </xf>
    <xf numFmtId="0" fontId="0" fillId="15" borderId="4" xfId="0" applyFont="1" applyFill="1" applyBorder="1" applyAlignment="1" applyProtection="1">
      <alignment horizontal="left" vertical="center" wrapText="1"/>
    </xf>
    <xf numFmtId="9" fontId="0" fillId="15" borderId="4" xfId="0" applyNumberFormat="1" applyFont="1" applyFill="1" applyBorder="1" applyAlignment="1" applyProtection="1">
      <alignment horizontal="left" vertical="center" wrapText="1"/>
    </xf>
    <xf numFmtId="9" fontId="0" fillId="0" borderId="5" xfId="0" applyNumberFormat="1" applyBorder="1" applyAlignment="1">
      <alignment vertical="center" wrapText="1"/>
    </xf>
    <xf numFmtId="0" fontId="0" fillId="15" borderId="3" xfId="0" applyFill="1" applyBorder="1" applyAlignment="1">
      <alignment horizontal="center" vertical="center" wrapText="1"/>
    </xf>
    <xf numFmtId="10" fontId="0" fillId="15" borderId="3" xfId="1" applyNumberFormat="1" applyFont="1" applyFill="1" applyBorder="1" applyAlignment="1" applyProtection="1">
      <alignment horizontal="center" vertical="center" wrapText="1"/>
    </xf>
    <xf numFmtId="0" fontId="0" fillId="0" borderId="4" xfId="0" applyFont="1" applyFill="1" applyBorder="1" applyAlignment="1" applyProtection="1">
      <alignment horizontal="center" vertical="center" wrapText="1"/>
    </xf>
    <xf numFmtId="0" fontId="1" fillId="0" borderId="3" xfId="0" applyFont="1" applyBorder="1" applyAlignment="1">
      <alignment vertical="center" wrapText="1"/>
    </xf>
    <xf numFmtId="49" fontId="35" fillId="15" borderId="0" xfId="0" applyNumberFormat="1" applyFont="1" applyFill="1" applyBorder="1" applyAlignment="1">
      <alignment horizontal="left" vertical="center"/>
    </xf>
    <xf numFmtId="0" fontId="0" fillId="15" borderId="0" xfId="0" applyFill="1" applyAlignment="1">
      <alignment horizontal="left" vertical="center" wrapText="1"/>
    </xf>
    <xf numFmtId="0" fontId="33" fillId="15" borderId="3" xfId="0" applyFont="1" applyFill="1" applyBorder="1" applyAlignment="1">
      <alignment horizontal="left" vertical="center"/>
    </xf>
    <xf numFmtId="0" fontId="32" fillId="15" borderId="0" xfId="0" applyFont="1" applyFill="1" applyBorder="1" applyAlignment="1">
      <alignment horizontal="left" vertical="center"/>
    </xf>
    <xf numFmtId="0" fontId="33" fillId="15" borderId="0" xfId="0" applyFont="1" applyFill="1" applyBorder="1" applyAlignment="1">
      <alignment horizontal="left" vertical="center"/>
    </xf>
    <xf numFmtId="0" fontId="37" fillId="15" borderId="0" xfId="0" applyFont="1" applyFill="1" applyAlignment="1">
      <alignment horizontal="left" vertical="center" wrapText="1"/>
    </xf>
    <xf numFmtId="0" fontId="3" fillId="15" borderId="0" xfId="0" applyFont="1" applyFill="1" applyAlignment="1">
      <alignment horizontal="left" vertical="center"/>
    </xf>
    <xf numFmtId="0" fontId="0" fillId="15" borderId="0" xfId="0" applyFill="1" applyBorder="1" applyAlignment="1">
      <alignment horizontal="left" vertical="center"/>
    </xf>
    <xf numFmtId="49" fontId="2" fillId="15" borderId="0" xfId="0" applyNumberFormat="1" applyFont="1" applyFill="1" applyBorder="1" applyAlignment="1">
      <alignment horizontal="left" vertical="center"/>
    </xf>
    <xf numFmtId="49" fontId="33" fillId="15" borderId="0" xfId="0" applyNumberFormat="1" applyFont="1" applyFill="1" applyBorder="1" applyAlignment="1">
      <alignment horizontal="left" vertical="center" wrapText="1"/>
    </xf>
    <xf numFmtId="0" fontId="37" fillId="15" borderId="0" xfId="0" applyFont="1" applyFill="1" applyBorder="1" applyAlignment="1">
      <alignment horizontal="left" vertical="center" wrapText="1"/>
    </xf>
    <xf numFmtId="49" fontId="36" fillId="15" borderId="0" xfId="0" applyNumberFormat="1" applyFont="1" applyFill="1" applyBorder="1" applyAlignment="1">
      <alignment horizontal="left" vertical="center"/>
    </xf>
    <xf numFmtId="49" fontId="4" fillId="15" borderId="0" xfId="0" applyNumberFormat="1" applyFont="1" applyFill="1" applyBorder="1" applyAlignment="1">
      <alignment horizontal="left" vertical="center"/>
    </xf>
    <xf numFmtId="0" fontId="3" fillId="15" borderId="0" xfId="0" applyFont="1" applyFill="1" applyBorder="1" applyAlignment="1">
      <alignment horizontal="left" vertical="center"/>
    </xf>
    <xf numFmtId="0" fontId="35" fillId="15" borderId="0" xfId="0" applyFont="1" applyFill="1" applyAlignment="1">
      <alignment horizontal="left" vertical="center"/>
    </xf>
    <xf numFmtId="0" fontId="35" fillId="38" borderId="3" xfId="0" applyFont="1" applyFill="1" applyBorder="1" applyAlignment="1" applyProtection="1">
      <alignment horizontal="left" vertical="center" wrapText="1"/>
      <protection locked="0"/>
    </xf>
    <xf numFmtId="0" fontId="35" fillId="38" borderId="3" xfId="0" applyFont="1" applyFill="1" applyBorder="1" applyAlignment="1">
      <alignment horizontal="left" vertical="center" wrapText="1"/>
    </xf>
    <xf numFmtId="49" fontId="2" fillId="38" borderId="15" xfId="0" applyNumberFormat="1" applyFont="1" applyFill="1" applyBorder="1" applyAlignment="1">
      <alignment horizontal="left" vertical="center" wrapText="1"/>
    </xf>
    <xf numFmtId="0" fontId="37" fillId="15" borderId="3" xfId="0" applyFont="1" applyFill="1" applyBorder="1" applyAlignment="1">
      <alignment horizontal="left" vertical="center" wrapText="1"/>
    </xf>
    <xf numFmtId="0" fontId="35" fillId="38" borderId="4" xfId="0" applyFont="1" applyFill="1" applyBorder="1" applyAlignment="1" applyProtection="1">
      <alignment horizontal="left" vertical="center" wrapText="1"/>
      <protection locked="0"/>
    </xf>
    <xf numFmtId="0" fontId="34" fillId="15" borderId="0" xfId="0" applyFont="1" applyFill="1" applyAlignment="1">
      <alignment horizontal="left" vertical="center"/>
    </xf>
    <xf numFmtId="0" fontId="34" fillId="15" borderId="0" xfId="0" applyFont="1" applyFill="1" applyAlignment="1">
      <alignment horizontal="left" vertical="center" wrapText="1"/>
    </xf>
    <xf numFmtId="0" fontId="34" fillId="15" borderId="0" xfId="0" applyFont="1" applyFill="1" applyBorder="1" applyAlignment="1">
      <alignment horizontal="left" vertical="center"/>
    </xf>
    <xf numFmtId="49" fontId="33" fillId="38" borderId="15" xfId="0" applyNumberFormat="1" applyFont="1" applyFill="1" applyBorder="1" applyAlignment="1">
      <alignment horizontal="left" vertical="center" wrapText="1"/>
    </xf>
    <xf numFmtId="49" fontId="33" fillId="15" borderId="0" xfId="0" applyNumberFormat="1" applyFont="1" applyFill="1" applyBorder="1" applyAlignment="1">
      <alignment horizontal="left" vertical="center"/>
    </xf>
    <xf numFmtId="49" fontId="51" fillId="15" borderId="0" xfId="0" applyNumberFormat="1" applyFont="1" applyFill="1" applyBorder="1" applyAlignment="1">
      <alignment horizontal="left" vertical="center"/>
    </xf>
    <xf numFmtId="49" fontId="33" fillId="15" borderId="2" xfId="0" applyNumberFormat="1" applyFont="1" applyFill="1" applyBorder="1" applyAlignment="1">
      <alignment horizontal="left" vertical="center" wrapText="1"/>
    </xf>
    <xf numFmtId="0" fontId="33" fillId="15" borderId="0" xfId="0" applyFont="1" applyFill="1" applyAlignment="1">
      <alignment horizontal="left" vertical="center"/>
    </xf>
    <xf numFmtId="0" fontId="33" fillId="38" borderId="3" xfId="0" applyFont="1" applyFill="1" applyBorder="1" applyAlignment="1" applyProtection="1">
      <alignment horizontal="left" vertical="center" wrapText="1"/>
      <protection locked="0"/>
    </xf>
    <xf numFmtId="0" fontId="33" fillId="38" borderId="3" xfId="0" applyFont="1" applyFill="1" applyBorder="1" applyAlignment="1">
      <alignment horizontal="left" vertical="center" wrapText="1"/>
    </xf>
    <xf numFmtId="0" fontId="34" fillId="0" borderId="3" xfId="0" applyFont="1" applyBorder="1" applyAlignment="1">
      <alignment vertical="center" wrapText="1"/>
    </xf>
    <xf numFmtId="0" fontId="34" fillId="15" borderId="3" xfId="0" applyFont="1" applyFill="1" applyBorder="1" applyAlignment="1">
      <alignment horizontal="left" vertical="center" wrapText="1"/>
    </xf>
    <xf numFmtId="0" fontId="34" fillId="15" borderId="3" xfId="0" applyFont="1" applyFill="1" applyBorder="1" applyAlignment="1">
      <alignment horizontal="left" vertical="center"/>
    </xf>
    <xf numFmtId="0" fontId="34" fillId="39" borderId="3" xfId="0" applyFont="1" applyFill="1" applyBorder="1" applyAlignment="1">
      <alignment horizontal="left" vertical="center" wrapText="1"/>
    </xf>
    <xf numFmtId="9" fontId="34" fillId="15" borderId="3" xfId="1" applyFont="1" applyFill="1" applyBorder="1" applyAlignment="1">
      <alignment horizontal="left" vertical="center"/>
    </xf>
    <xf numFmtId="10" fontId="34" fillId="15" borderId="3" xfId="1" applyNumberFormat="1" applyFont="1" applyFill="1" applyBorder="1" applyAlignment="1">
      <alignment horizontal="left" vertical="center"/>
    </xf>
    <xf numFmtId="10" fontId="34" fillId="15" borderId="3" xfId="0" applyNumberFormat="1" applyFont="1" applyFill="1" applyBorder="1" applyAlignment="1">
      <alignment horizontal="left" vertical="center"/>
    </xf>
    <xf numFmtId="9" fontId="34" fillId="15" borderId="3" xfId="1" applyNumberFormat="1" applyFont="1" applyFill="1" applyBorder="1" applyAlignment="1">
      <alignment horizontal="left" vertical="center"/>
    </xf>
    <xf numFmtId="1" fontId="34" fillId="15" borderId="3" xfId="1" applyNumberFormat="1" applyFont="1" applyFill="1" applyBorder="1" applyAlignment="1">
      <alignment horizontal="left" vertical="center"/>
    </xf>
    <xf numFmtId="0" fontId="34" fillId="15" borderId="3" xfId="0" applyFont="1" applyFill="1" applyBorder="1" applyAlignment="1">
      <alignment horizontal="left" vertical="top" wrapText="1"/>
    </xf>
    <xf numFmtId="0" fontId="0" fillId="15" borderId="4" xfId="0" applyFont="1" applyFill="1" applyBorder="1" applyAlignment="1">
      <alignment horizontal="left" vertical="center" wrapText="1"/>
    </xf>
    <xf numFmtId="49" fontId="0" fillId="15" borderId="4" xfId="0" applyNumberFormat="1" applyFont="1" applyFill="1" applyBorder="1" applyAlignment="1">
      <alignment horizontal="left" vertical="center" wrapText="1"/>
    </xf>
    <xf numFmtId="0" fontId="49" fillId="15" borderId="4" xfId="0" applyFont="1" applyFill="1" applyBorder="1" applyAlignment="1">
      <alignment horizontal="left" vertical="center" wrapText="1"/>
    </xf>
    <xf numFmtId="9" fontId="0" fillId="0" borderId="3" xfId="0" applyNumberFormat="1" applyBorder="1" applyAlignment="1">
      <alignment horizontal="left" vertical="center" wrapText="1"/>
    </xf>
    <xf numFmtId="9" fontId="0" fillId="0" borderId="5" xfId="0" applyNumberFormat="1" applyBorder="1" applyAlignment="1">
      <alignment horizontal="left" vertical="center" wrapText="1"/>
    </xf>
    <xf numFmtId="9" fontId="0" fillId="0" borderId="16" xfId="0" applyNumberFormat="1" applyBorder="1" applyAlignment="1">
      <alignment horizontal="left" vertical="center" wrapText="1"/>
    </xf>
    <xf numFmtId="0" fontId="43" fillId="15" borderId="4" xfId="0" applyFont="1" applyFill="1" applyBorder="1" applyAlignment="1">
      <alignment horizontal="left" vertical="center" wrapText="1"/>
    </xf>
    <xf numFmtId="0" fontId="0" fillId="0" borderId="0" xfId="0" applyAlignment="1">
      <alignment horizontal="left"/>
    </xf>
    <xf numFmtId="0" fontId="0" fillId="40" borderId="3" xfId="0" applyFont="1" applyFill="1" applyBorder="1" applyAlignment="1" applyProtection="1">
      <alignment horizontal="center" vertical="center" wrapText="1"/>
    </xf>
    <xf numFmtId="0" fontId="53" fillId="0" borderId="3" xfId="0" applyFont="1" applyFill="1" applyBorder="1" applyAlignment="1">
      <alignment horizontal="left" vertical="center" wrapText="1"/>
    </xf>
    <xf numFmtId="0" fontId="53" fillId="15" borderId="3" xfId="0" applyFont="1" applyFill="1" applyBorder="1" applyAlignment="1" applyProtection="1">
      <alignment horizontal="center" vertical="center" wrapText="1"/>
    </xf>
    <xf numFmtId="0" fontId="41" fillId="42" borderId="3" xfId="0" applyFont="1" applyFill="1" applyBorder="1" applyAlignment="1">
      <alignment horizontal="left" vertical="center" wrapText="1"/>
    </xf>
    <xf numFmtId="0" fontId="41" fillId="42" borderId="4" xfId="0" applyFont="1" applyFill="1" applyBorder="1" applyAlignment="1">
      <alignment horizontal="left" vertical="center" wrapText="1"/>
    </xf>
    <xf numFmtId="0" fontId="0" fillId="42" borderId="3" xfId="0" applyFont="1" applyFill="1" applyBorder="1" applyAlignment="1">
      <alignment horizontal="left" vertical="center" wrapText="1"/>
    </xf>
    <xf numFmtId="0" fontId="1" fillId="42" borderId="3" xfId="0" applyFont="1" applyFill="1" applyBorder="1" applyAlignment="1">
      <alignment vertical="center" wrapText="1"/>
    </xf>
    <xf numFmtId="0" fontId="43" fillId="42" borderId="3" xfId="0" applyFont="1" applyFill="1" applyBorder="1" applyAlignment="1">
      <alignment horizontal="left" vertical="center" wrapText="1"/>
    </xf>
    <xf numFmtId="0" fontId="43" fillId="0" borderId="3" xfId="0" applyFont="1" applyFill="1" applyBorder="1" applyAlignment="1">
      <alignment horizontal="left" vertical="center" wrapText="1"/>
    </xf>
    <xf numFmtId="0" fontId="43" fillId="40" borderId="3" xfId="0" applyFont="1" applyFill="1" applyBorder="1" applyAlignment="1">
      <alignment horizontal="center" vertical="center" wrapText="1"/>
    </xf>
    <xf numFmtId="0" fontId="0" fillId="0" borderId="3" xfId="0" applyFont="1" applyFill="1" applyBorder="1" applyAlignment="1">
      <alignment vertical="center" wrapText="1"/>
    </xf>
    <xf numFmtId="0" fontId="0" fillId="0" borderId="4" xfId="0" applyFont="1" applyFill="1" applyBorder="1" applyAlignment="1">
      <alignment horizontal="center" vertical="center"/>
    </xf>
    <xf numFmtId="9" fontId="0" fillId="0" borderId="16" xfId="0" applyNumberFormat="1" applyFill="1" applyBorder="1" applyAlignment="1">
      <alignment vertical="center" wrapText="1"/>
    </xf>
    <xf numFmtId="0" fontId="0" fillId="0" borderId="3" xfId="0" applyFont="1" applyFill="1" applyBorder="1" applyAlignment="1" applyProtection="1">
      <alignment horizontal="left" vertical="center" wrapText="1"/>
    </xf>
    <xf numFmtId="0" fontId="0" fillId="0" borderId="3" xfId="0" applyFont="1" applyFill="1" applyBorder="1" applyAlignment="1" applyProtection="1">
      <alignment horizontal="center" vertical="center" wrapText="1"/>
    </xf>
    <xf numFmtId="9" fontId="0" fillId="0" borderId="4" xfId="0" applyNumberFormat="1" applyFont="1" applyFill="1" applyBorder="1" applyAlignment="1" applyProtection="1">
      <alignment horizontal="left" vertical="center" wrapText="1"/>
    </xf>
    <xf numFmtId="179" fontId="0" fillId="0" borderId="3" xfId="1" applyNumberFormat="1" applyFont="1" applyFill="1" applyBorder="1" applyAlignment="1" applyProtection="1">
      <alignment horizontal="center" vertical="center"/>
    </xf>
    <xf numFmtId="9" fontId="0" fillId="0" borderId="3" xfId="1" applyFont="1" applyFill="1" applyBorder="1" applyAlignment="1" applyProtection="1">
      <alignment horizontal="center" vertical="center"/>
    </xf>
    <xf numFmtId="10" fontId="0" fillId="0" borderId="3" xfId="1" applyNumberFormat="1" applyFont="1" applyFill="1" applyBorder="1" applyAlignment="1" applyProtection="1">
      <alignment horizontal="center" vertical="center"/>
    </xf>
    <xf numFmtId="10" fontId="0" fillId="0" borderId="3" xfId="1" applyNumberFormat="1" applyFont="1" applyFill="1" applyBorder="1" applyAlignment="1" applyProtection="1">
      <alignment horizontal="center" vertical="center" wrapText="1"/>
    </xf>
    <xf numFmtId="0" fontId="0" fillId="0" borderId="3" xfId="0" applyFont="1" applyFill="1" applyBorder="1" applyAlignment="1">
      <alignment horizontal="center" vertical="center" wrapText="1"/>
    </xf>
    <xf numFmtId="0" fontId="0" fillId="0" borderId="0" xfId="0" applyFill="1"/>
    <xf numFmtId="0" fontId="41" fillId="0" borderId="5" xfId="0" applyFont="1" applyFill="1" applyBorder="1" applyAlignment="1">
      <alignment horizontal="center" vertical="center" wrapText="1"/>
    </xf>
    <xf numFmtId="0" fontId="41" fillId="0" borderId="5" xfId="0" applyFont="1" applyFill="1" applyBorder="1" applyAlignment="1">
      <alignment horizontal="center" vertical="center"/>
    </xf>
    <xf numFmtId="0" fontId="43" fillId="41" borderId="3" xfId="0" applyFont="1" applyFill="1" applyBorder="1" applyAlignment="1">
      <alignment horizontal="left" vertical="center" wrapText="1"/>
    </xf>
    <xf numFmtId="0" fontId="0" fillId="43" borderId="4" xfId="0" applyFont="1" applyFill="1" applyBorder="1" applyAlignment="1">
      <alignment horizontal="center" vertical="center" wrapText="1"/>
    </xf>
    <xf numFmtId="0" fontId="41" fillId="41" borderId="3" xfId="0" applyFont="1" applyFill="1" applyBorder="1" applyAlignment="1">
      <alignment horizontal="left" vertical="center" wrapText="1"/>
    </xf>
    <xf numFmtId="0" fontId="41" fillId="43" borderId="3" xfId="0" applyFont="1" applyFill="1" applyBorder="1" applyAlignment="1">
      <alignment horizontal="left" vertical="center" wrapText="1"/>
    </xf>
    <xf numFmtId="0" fontId="0" fillId="43" borderId="16" xfId="0" applyFont="1" applyFill="1" applyBorder="1" applyAlignment="1">
      <alignment horizontal="center" vertical="center"/>
    </xf>
    <xf numFmtId="0" fontId="0" fillId="43" borderId="3" xfId="0" applyFont="1" applyFill="1" applyBorder="1" applyAlignment="1">
      <alignment vertical="center" wrapText="1"/>
    </xf>
    <xf numFmtId="0" fontId="0" fillId="43" borderId="4" xfId="0" applyFont="1" applyFill="1" applyBorder="1" applyAlignment="1">
      <alignment vertical="center"/>
    </xf>
    <xf numFmtId="0" fontId="0" fillId="43" borderId="5" xfId="0" applyFont="1" applyFill="1" applyBorder="1" applyAlignment="1">
      <alignment horizontal="center" vertical="center" wrapText="1"/>
    </xf>
    <xf numFmtId="0" fontId="0" fillId="43" borderId="5" xfId="0" applyFont="1" applyFill="1" applyBorder="1" applyAlignment="1">
      <alignment horizontal="center" vertical="center"/>
    </xf>
    <xf numFmtId="0" fontId="0" fillId="43" borderId="5" xfId="0" applyFont="1" applyFill="1" applyBorder="1" applyAlignment="1" applyProtection="1">
      <alignment horizontal="center" vertical="center" wrapText="1"/>
    </xf>
    <xf numFmtId="0" fontId="0" fillId="43" borderId="5" xfId="0" applyFont="1" applyFill="1" applyBorder="1" applyAlignment="1">
      <alignment vertical="center" wrapText="1"/>
    </xf>
    <xf numFmtId="0" fontId="0" fillId="43" borderId="0" xfId="0" applyFont="1" applyFill="1"/>
    <xf numFmtId="0" fontId="0" fillId="43" borderId="3" xfId="0" applyFont="1" applyFill="1" applyBorder="1" applyAlignment="1">
      <alignment horizontal="left" vertical="center" wrapText="1"/>
    </xf>
    <xf numFmtId="0" fontId="0" fillId="43" borderId="3" xfId="0" applyFont="1" applyFill="1" applyBorder="1" applyAlignment="1">
      <alignment horizontal="center" vertical="center"/>
    </xf>
    <xf numFmtId="0" fontId="0" fillId="43" borderId="3" xfId="0" applyFont="1" applyFill="1" applyBorder="1" applyAlignment="1" applyProtection="1">
      <alignment horizontal="center" vertical="center" wrapText="1"/>
    </xf>
    <xf numFmtId="0" fontId="0" fillId="43" borderId="3" xfId="0" applyFont="1" applyFill="1" applyBorder="1" applyAlignment="1" applyProtection="1">
      <alignment horizontal="center" vertical="center"/>
    </xf>
    <xf numFmtId="1" fontId="0" fillId="43" borderId="3" xfId="0" applyNumberFormat="1" applyFont="1" applyFill="1" applyBorder="1" applyAlignment="1" applyProtection="1">
      <alignment horizontal="center" vertical="center"/>
    </xf>
    <xf numFmtId="1" fontId="0" fillId="43" borderId="3" xfId="0" applyNumberFormat="1" applyFont="1" applyFill="1" applyBorder="1" applyAlignment="1" applyProtection="1">
      <alignment horizontal="center" vertical="center" wrapText="1"/>
    </xf>
    <xf numFmtId="10" fontId="0" fillId="43" borderId="3" xfId="1" applyNumberFormat="1" applyFont="1" applyFill="1" applyBorder="1" applyAlignment="1" applyProtection="1">
      <alignment vertical="center" wrapText="1"/>
    </xf>
    <xf numFmtId="0" fontId="0" fillId="43" borderId="0" xfId="0" applyFill="1"/>
    <xf numFmtId="0" fontId="0" fillId="43" borderId="16" xfId="0" applyFill="1" applyBorder="1" applyAlignment="1">
      <alignment horizontal="center" vertical="center" wrapText="1"/>
    </xf>
    <xf numFmtId="0" fontId="0" fillId="43" borderId="16" xfId="0" applyFont="1" applyFill="1" applyBorder="1" applyAlignment="1">
      <alignment horizontal="center" vertical="center" wrapText="1"/>
    </xf>
    <xf numFmtId="0" fontId="0" fillId="43" borderId="16" xfId="0" applyFont="1" applyFill="1" applyBorder="1" applyAlignment="1" applyProtection="1">
      <alignment horizontal="center" vertical="center" wrapText="1"/>
    </xf>
    <xf numFmtId="0" fontId="37" fillId="43" borderId="0" xfId="0" applyFont="1" applyFill="1" applyAlignment="1">
      <alignment wrapText="1"/>
    </xf>
    <xf numFmtId="179" fontId="0" fillId="43" borderId="16" xfId="1" applyNumberFormat="1" applyFont="1" applyFill="1" applyBorder="1" applyAlignment="1" applyProtection="1">
      <alignment horizontal="center" vertical="center"/>
    </xf>
    <xf numFmtId="10" fontId="0" fillId="43" borderId="16" xfId="1" applyNumberFormat="1" applyFont="1" applyFill="1" applyBorder="1" applyAlignment="1" applyProtection="1">
      <alignment horizontal="center" vertical="center"/>
    </xf>
    <xf numFmtId="0" fontId="42" fillId="43" borderId="16" xfId="0" applyFont="1" applyFill="1" applyBorder="1" applyAlignment="1">
      <alignment vertical="center" wrapText="1"/>
    </xf>
    <xf numFmtId="0" fontId="0" fillId="43" borderId="3" xfId="0" applyFont="1" applyFill="1" applyBorder="1" applyAlignment="1">
      <alignment horizontal="center" vertical="center" wrapText="1"/>
    </xf>
    <xf numFmtId="0" fontId="0" fillId="43" borderId="4" xfId="0" applyFont="1" applyFill="1" applyBorder="1" applyAlignment="1">
      <alignment horizontal="center" vertical="center"/>
    </xf>
    <xf numFmtId="0" fontId="0" fillId="43" borderId="4" xfId="0" applyFont="1" applyFill="1" applyBorder="1" applyAlignment="1" applyProtection="1">
      <alignment horizontal="center" vertical="center" wrapText="1"/>
    </xf>
    <xf numFmtId="9" fontId="0" fillId="43" borderId="3" xfId="0" applyNumberFormat="1" applyFill="1" applyBorder="1" applyAlignment="1">
      <alignment vertical="center" wrapText="1"/>
    </xf>
    <xf numFmtId="0" fontId="0" fillId="43" borderId="3" xfId="0" applyFont="1" applyFill="1" applyBorder="1" applyAlignment="1" applyProtection="1">
      <alignment horizontal="left" vertical="center" wrapText="1"/>
    </xf>
    <xf numFmtId="9" fontId="0" fillId="43" borderId="4" xfId="0" applyNumberFormat="1" applyFont="1" applyFill="1" applyBorder="1" applyAlignment="1" applyProtection="1">
      <alignment horizontal="left" vertical="center" wrapText="1"/>
    </xf>
    <xf numFmtId="179" fontId="0" fillId="43" borderId="3" xfId="1" applyNumberFormat="1" applyFont="1" applyFill="1" applyBorder="1" applyAlignment="1" applyProtection="1">
      <alignment horizontal="center" vertical="center"/>
    </xf>
    <xf numFmtId="9" fontId="0" fillId="43" borderId="3" xfId="1" applyFont="1" applyFill="1" applyBorder="1" applyAlignment="1" applyProtection="1">
      <alignment horizontal="center" vertical="center"/>
    </xf>
    <xf numFmtId="10" fontId="0" fillId="43" borderId="3" xfId="1" applyNumberFormat="1" applyFont="1" applyFill="1" applyBorder="1" applyAlignment="1" applyProtection="1">
      <alignment horizontal="center" vertical="center"/>
    </xf>
    <xf numFmtId="10" fontId="0" fillId="43" borderId="3" xfId="1" applyNumberFormat="1" applyFont="1" applyFill="1" applyBorder="1" applyAlignment="1" applyProtection="1">
      <alignment horizontal="center" vertical="center" wrapText="1"/>
    </xf>
    <xf numFmtId="0" fontId="41" fillId="0" borderId="4" xfId="0" applyFont="1" applyFill="1" applyBorder="1" applyAlignment="1">
      <alignment vertical="center" wrapText="1"/>
    </xf>
    <xf numFmtId="0" fontId="41" fillId="0" borderId="16" xfId="0" applyFont="1" applyFill="1" applyBorder="1" applyAlignment="1">
      <alignment vertical="center" wrapText="1"/>
    </xf>
    <xf numFmtId="0" fontId="41" fillId="0" borderId="3" xfId="0" applyFont="1" applyFill="1" applyBorder="1" applyAlignment="1" applyProtection="1">
      <alignment horizontal="center" vertical="center" wrapText="1"/>
    </xf>
    <xf numFmtId="0" fontId="58" fillId="15" borderId="0" xfId="0" applyFont="1" applyFill="1" applyBorder="1" applyAlignment="1">
      <alignment vertical="center"/>
    </xf>
    <xf numFmtId="0" fontId="59" fillId="15" borderId="0" xfId="0" applyFont="1" applyFill="1"/>
    <xf numFmtId="0" fontId="59" fillId="15" borderId="0" xfId="0" applyFont="1" applyFill="1" applyBorder="1"/>
    <xf numFmtId="49" fontId="58" fillId="15" borderId="0" xfId="0" applyNumberFormat="1" applyFont="1" applyFill="1" applyBorder="1" applyAlignment="1">
      <alignment horizontal="left"/>
    </xf>
    <xf numFmtId="0" fontId="59" fillId="15" borderId="0" xfId="0" applyFont="1" applyFill="1" applyBorder="1" applyAlignment="1">
      <alignment horizontal="justify"/>
    </xf>
    <xf numFmtId="0" fontId="59" fillId="15" borderId="0" xfId="0" applyFont="1" applyFill="1" applyBorder="1" applyAlignment="1">
      <alignment horizontal="justify" vertical="center"/>
    </xf>
    <xf numFmtId="0" fontId="59" fillId="15" borderId="0" xfId="0" applyFont="1" applyFill="1" applyAlignment="1">
      <alignment horizontal="justify"/>
    </xf>
    <xf numFmtId="0" fontId="59" fillId="15" borderId="0" xfId="0" applyFont="1" applyFill="1" applyAlignment="1">
      <alignment horizontal="justify" vertical="center"/>
    </xf>
    <xf numFmtId="0" fontId="58" fillId="15" borderId="0" xfId="0" applyFont="1" applyFill="1" applyAlignment="1">
      <alignment horizontal="center" vertical="center"/>
    </xf>
    <xf numFmtId="0" fontId="59" fillId="15" borderId="0" xfId="0" applyFont="1" applyFill="1" applyAlignment="1">
      <alignment vertical="center" wrapText="1"/>
    </xf>
    <xf numFmtId="0" fontId="42" fillId="15" borderId="0" xfId="0" applyFont="1" applyFill="1"/>
    <xf numFmtId="0" fontId="59" fillId="15" borderId="0" xfId="0" applyFont="1" applyFill="1" applyAlignment="1">
      <alignment horizontal="center" vertical="center"/>
    </xf>
    <xf numFmtId="0" fontId="59" fillId="15" borderId="0" xfId="0" applyFont="1" applyFill="1" applyAlignment="1">
      <alignment horizontal="left" vertical="center"/>
    </xf>
    <xf numFmtId="0" fontId="60" fillId="15" borderId="0" xfId="0" applyFont="1" applyFill="1" applyAlignment="1">
      <alignment wrapText="1"/>
    </xf>
    <xf numFmtId="0" fontId="59" fillId="15" borderId="22" xfId="0" applyFont="1" applyFill="1" applyBorder="1" applyAlignment="1">
      <alignment horizontal="left" vertical="center"/>
    </xf>
    <xf numFmtId="0" fontId="60" fillId="15" borderId="22" xfId="0" applyFont="1" applyFill="1" applyBorder="1" applyAlignment="1">
      <alignment wrapText="1"/>
    </xf>
    <xf numFmtId="0" fontId="59" fillId="15" borderId="22" xfId="0" applyFont="1" applyFill="1" applyBorder="1" applyAlignment="1">
      <alignment horizontal="center" vertical="center"/>
    </xf>
    <xf numFmtId="0" fontId="59" fillId="15" borderId="22" xfId="0" applyFont="1" applyFill="1" applyBorder="1"/>
    <xf numFmtId="0" fontId="59" fillId="15" borderId="2" xfId="0" applyFont="1" applyFill="1" applyBorder="1"/>
    <xf numFmtId="0" fontId="59" fillId="15" borderId="2" xfId="0" applyFont="1" applyFill="1" applyBorder="1" applyAlignment="1">
      <alignment horizontal="center"/>
    </xf>
    <xf numFmtId="0" fontId="59" fillId="15" borderId="2" xfId="0" applyFont="1" applyFill="1" applyBorder="1" applyAlignment="1">
      <alignment horizontal="center" vertical="center"/>
    </xf>
    <xf numFmtId="0" fontId="59" fillId="15" borderId="0" xfId="0" applyFont="1" applyFill="1" applyBorder="1" applyAlignment="1">
      <alignment horizontal="left" vertical="center"/>
    </xf>
    <xf numFmtId="49" fontId="58" fillId="15" borderId="0" xfId="0" applyNumberFormat="1" applyFont="1" applyFill="1" applyBorder="1" applyAlignment="1">
      <alignment vertical="center" wrapText="1"/>
    </xf>
    <xf numFmtId="0" fontId="59" fillId="15" borderId="0" xfId="0" applyFont="1" applyFill="1" applyBorder="1" applyAlignment="1">
      <alignment horizontal="center" vertical="center"/>
    </xf>
    <xf numFmtId="49" fontId="58" fillId="15" borderId="0" xfId="0" applyNumberFormat="1" applyFont="1" applyFill="1" applyBorder="1" applyAlignment="1">
      <alignment horizontal="center" vertical="center"/>
    </xf>
    <xf numFmtId="49" fontId="58" fillId="15" borderId="0" xfId="0" applyNumberFormat="1" applyFont="1" applyFill="1" applyBorder="1" applyAlignment="1">
      <alignment vertical="center"/>
    </xf>
    <xf numFmtId="0" fontId="60" fillId="15" borderId="0" xfId="0" applyFont="1" applyFill="1" applyBorder="1" applyAlignment="1">
      <alignment wrapText="1"/>
    </xf>
    <xf numFmtId="0" fontId="59" fillId="15" borderId="0" xfId="0" applyFont="1" applyFill="1" applyBorder="1" applyAlignment="1">
      <alignment horizontal="center"/>
    </xf>
    <xf numFmtId="49" fontId="61" fillId="15" borderId="0" xfId="0" applyNumberFormat="1" applyFont="1" applyFill="1" applyBorder="1" applyAlignment="1">
      <alignment vertical="center"/>
    </xf>
    <xf numFmtId="49" fontId="58" fillId="15" borderId="20" xfId="0" applyNumberFormat="1" applyFont="1" applyFill="1" applyBorder="1" applyAlignment="1">
      <alignment horizontal="left" vertical="center" wrapText="1"/>
    </xf>
    <xf numFmtId="49" fontId="58" fillId="15" borderId="20" xfId="0" applyNumberFormat="1" applyFont="1" applyFill="1" applyBorder="1" applyAlignment="1">
      <alignment horizontal="center" vertical="center" wrapText="1"/>
    </xf>
    <xf numFmtId="0" fontId="56" fillId="15" borderId="0" xfId="0" applyFont="1" applyFill="1" applyBorder="1" applyAlignment="1">
      <alignment horizontal="center" vertical="center" wrapText="1"/>
    </xf>
    <xf numFmtId="0" fontId="57" fillId="15" borderId="0" xfId="0" applyFont="1" applyFill="1" applyBorder="1" applyAlignment="1">
      <alignment horizontal="center" vertical="center" wrapText="1"/>
    </xf>
    <xf numFmtId="9" fontId="56" fillId="15" borderId="0" xfId="1" applyFont="1" applyFill="1" applyBorder="1" applyAlignment="1">
      <alignment horizontal="center" vertical="center" wrapText="1"/>
    </xf>
    <xf numFmtId="1" fontId="56" fillId="15" borderId="0" xfId="1" applyNumberFormat="1" applyFont="1" applyFill="1" applyBorder="1" applyAlignment="1">
      <alignment horizontal="center" vertical="center" wrapText="1"/>
    </xf>
    <xf numFmtId="0" fontId="66" fillId="38" borderId="3" xfId="0" applyFont="1" applyFill="1" applyBorder="1" applyAlignment="1" applyProtection="1">
      <alignment horizontal="center" vertical="center" wrapText="1"/>
      <protection locked="0"/>
    </xf>
    <xf numFmtId="1" fontId="67" fillId="15" borderId="3" xfId="0" applyNumberFormat="1" applyFont="1" applyFill="1" applyBorder="1" applyAlignment="1" applyProtection="1">
      <alignment horizontal="center" vertical="center" wrapText="1"/>
    </xf>
    <xf numFmtId="9" fontId="67" fillId="15" borderId="3" xfId="1" applyFont="1" applyFill="1" applyBorder="1" applyAlignment="1" applyProtection="1">
      <alignment horizontal="center" vertical="center" wrapText="1"/>
    </xf>
    <xf numFmtId="1" fontId="67" fillId="15" borderId="3" xfId="1" applyNumberFormat="1" applyFont="1" applyFill="1" applyBorder="1" applyAlignment="1" applyProtection="1">
      <alignment vertical="center" wrapText="1"/>
    </xf>
    <xf numFmtId="10" fontId="67" fillId="15" borderId="3" xfId="1" applyNumberFormat="1" applyFont="1" applyFill="1" applyBorder="1" applyAlignment="1" applyProtection="1">
      <alignment vertical="center" wrapText="1"/>
    </xf>
    <xf numFmtId="1" fontId="67" fillId="15" borderId="3" xfId="1" applyNumberFormat="1" applyFont="1" applyFill="1" applyBorder="1" applyAlignment="1" applyProtection="1">
      <alignment horizontal="center" vertical="center" wrapText="1"/>
    </xf>
    <xf numFmtId="0" fontId="67" fillId="15" borderId="3" xfId="0" applyFont="1" applyFill="1" applyBorder="1" applyAlignment="1" applyProtection="1">
      <alignment horizontal="left" vertical="center" wrapText="1"/>
    </xf>
    <xf numFmtId="179" fontId="67" fillId="15" borderId="3" xfId="1" applyNumberFormat="1" applyFont="1" applyFill="1" applyBorder="1" applyAlignment="1" applyProtection="1">
      <alignment horizontal="center" vertical="center"/>
    </xf>
    <xf numFmtId="10" fontId="67" fillId="15" borderId="3" xfId="1" applyNumberFormat="1" applyFont="1" applyFill="1" applyBorder="1" applyAlignment="1" applyProtection="1">
      <alignment horizontal="center" vertical="center" wrapText="1"/>
    </xf>
    <xf numFmtId="9" fontId="67" fillId="15" borderId="3" xfId="1" applyNumberFormat="1" applyFont="1" applyFill="1" applyBorder="1" applyAlignment="1" applyProtection="1">
      <alignment horizontal="center" vertical="center"/>
    </xf>
    <xf numFmtId="9" fontId="67" fillId="15" borderId="4" xfId="0" applyNumberFormat="1" applyFont="1" applyFill="1" applyBorder="1" applyAlignment="1">
      <alignment horizontal="center" vertical="center"/>
    </xf>
    <xf numFmtId="10" fontId="67" fillId="15" borderId="3" xfId="1" applyNumberFormat="1" applyFont="1" applyFill="1" applyBorder="1" applyAlignment="1" applyProtection="1">
      <alignment vertical="center"/>
    </xf>
    <xf numFmtId="9" fontId="67" fillId="0" borderId="15" xfId="1" applyFont="1" applyFill="1" applyBorder="1" applyAlignment="1">
      <alignment horizontal="center" vertical="center" wrapText="1"/>
    </xf>
    <xf numFmtId="9" fontId="67" fillId="15" borderId="3" xfId="1" applyNumberFormat="1" applyFont="1" applyFill="1" applyBorder="1" applyAlignment="1">
      <alignment horizontal="center" vertical="center" wrapText="1"/>
    </xf>
    <xf numFmtId="0" fontId="67" fillId="0" borderId="15" xfId="0" applyFont="1" applyFill="1" applyBorder="1" applyAlignment="1">
      <alignment horizontal="center" vertical="center" wrapText="1"/>
    </xf>
    <xf numFmtId="1" fontId="67" fillId="15" borderId="3" xfId="1" applyNumberFormat="1" applyFont="1" applyFill="1" applyBorder="1" applyAlignment="1">
      <alignment horizontal="center" vertical="center" wrapText="1"/>
    </xf>
    <xf numFmtId="1" fontId="67" fillId="0" borderId="15" xfId="1" applyNumberFormat="1" applyFont="1" applyFill="1" applyBorder="1" applyAlignment="1">
      <alignment horizontal="center" vertical="center" wrapText="1"/>
    </xf>
    <xf numFmtId="1" fontId="67" fillId="15" borderId="3" xfId="0" applyNumberFormat="1" applyFont="1" applyFill="1" applyBorder="1" applyAlignment="1">
      <alignment horizontal="center" vertical="center" wrapText="1"/>
    </xf>
    <xf numFmtId="0" fontId="67" fillId="0" borderId="3" xfId="0" applyFont="1" applyFill="1" applyBorder="1" applyAlignment="1" applyProtection="1">
      <alignment horizontal="center" vertical="center"/>
    </xf>
    <xf numFmtId="9" fontId="67" fillId="0" borderId="15" xfId="0" applyNumberFormat="1" applyFont="1" applyFill="1" applyBorder="1" applyAlignment="1">
      <alignment horizontal="center" vertical="center" wrapText="1"/>
    </xf>
    <xf numFmtId="0" fontId="68" fillId="0" borderId="3" xfId="0" applyFont="1" applyFill="1" applyBorder="1" applyAlignment="1">
      <alignment horizontal="center" vertical="center" wrapText="1"/>
    </xf>
    <xf numFmtId="9" fontId="67" fillId="0" borderId="3" xfId="1" applyFont="1" applyFill="1" applyBorder="1" applyAlignment="1">
      <alignment horizontal="center" vertical="center"/>
    </xf>
    <xf numFmtId="1" fontId="67" fillId="0" borderId="3" xfId="1" applyNumberFormat="1" applyFont="1" applyFill="1" applyBorder="1" applyAlignment="1">
      <alignment horizontal="center" vertical="center"/>
    </xf>
    <xf numFmtId="1" fontId="67" fillId="0" borderId="3" xfId="0" applyNumberFormat="1" applyFont="1" applyFill="1" applyBorder="1" applyAlignment="1">
      <alignment horizontal="center" vertical="center"/>
    </xf>
    <xf numFmtId="0" fontId="67" fillId="0" borderId="3" xfId="0" applyNumberFormat="1" applyFont="1" applyFill="1" applyBorder="1" applyAlignment="1" applyProtection="1">
      <alignment horizontal="center" vertical="center" wrapText="1"/>
    </xf>
    <xf numFmtId="9" fontId="67" fillId="0" borderId="3" xfId="1" applyFont="1" applyFill="1" applyBorder="1" applyAlignment="1">
      <alignment horizontal="center" vertical="center" wrapText="1"/>
    </xf>
    <xf numFmtId="9" fontId="67" fillId="0" borderId="3" xfId="0" applyNumberFormat="1" applyFont="1" applyFill="1" applyBorder="1" applyAlignment="1" applyProtection="1">
      <alignment horizontal="center" vertical="center"/>
    </xf>
    <xf numFmtId="9" fontId="67" fillId="0" borderId="3" xfId="1" applyFont="1" applyFill="1" applyBorder="1" applyAlignment="1" applyProtection="1">
      <alignment horizontal="center" vertical="center"/>
    </xf>
    <xf numFmtId="9" fontId="67" fillId="0" borderId="3" xfId="1" applyNumberFormat="1" applyFont="1" applyFill="1" applyBorder="1" applyAlignment="1" applyProtection="1">
      <alignment horizontal="center" vertical="center"/>
    </xf>
    <xf numFmtId="49" fontId="68" fillId="0" borderId="3" xfId="0" applyNumberFormat="1" applyFont="1" applyFill="1" applyBorder="1" applyAlignment="1">
      <alignment horizontal="center" vertical="center" wrapText="1"/>
    </xf>
    <xf numFmtId="0" fontId="68" fillId="0" borderId="3" xfId="0" applyFont="1" applyFill="1" applyBorder="1" applyAlignment="1">
      <alignment horizontal="center" vertical="center"/>
    </xf>
    <xf numFmtId="0" fontId="68" fillId="15" borderId="3" xfId="0" applyFont="1" applyFill="1" applyBorder="1" applyAlignment="1">
      <alignment vertical="center" wrapText="1"/>
    </xf>
    <xf numFmtId="0" fontId="68" fillId="15" borderId="3" xfId="0" applyFont="1" applyFill="1" applyBorder="1" applyAlignment="1" applyProtection="1">
      <alignment horizontal="center" vertical="center" wrapText="1"/>
    </xf>
    <xf numFmtId="0" fontId="68" fillId="15" borderId="3" xfId="0" applyFont="1" applyFill="1" applyBorder="1" applyAlignment="1" applyProtection="1">
      <alignment horizontal="left" vertical="center" wrapText="1"/>
    </xf>
    <xf numFmtId="0" fontId="68" fillId="0" borderId="3" xfId="0" applyFont="1" applyFill="1" applyBorder="1" applyAlignment="1">
      <alignment vertical="center" wrapText="1"/>
    </xf>
    <xf numFmtId="9" fontId="67" fillId="0" borderId="4" xfId="1" applyFont="1" applyFill="1" applyBorder="1" applyAlignment="1">
      <alignment horizontal="center" vertical="center" wrapText="1"/>
    </xf>
    <xf numFmtId="9" fontId="67" fillId="0" borderId="4" xfId="1" applyNumberFormat="1" applyFont="1" applyFill="1" applyBorder="1" applyAlignment="1">
      <alignment horizontal="center" vertical="center" wrapText="1"/>
    </xf>
    <xf numFmtId="9" fontId="67" fillId="15" borderId="3" xfId="1" applyFont="1" applyFill="1" applyBorder="1" applyAlignment="1">
      <alignment horizontal="center" vertical="center" wrapText="1"/>
    </xf>
    <xf numFmtId="0" fontId="68" fillId="0" borderId="3" xfId="0" applyFont="1" applyFill="1" applyBorder="1" applyAlignment="1" applyProtection="1">
      <alignment horizontal="center" vertical="center" wrapText="1"/>
    </xf>
    <xf numFmtId="0" fontId="67" fillId="15" borderId="3" xfId="0" applyFont="1" applyFill="1" applyBorder="1" applyAlignment="1" applyProtection="1">
      <alignment horizontal="center" vertical="center" wrapText="1"/>
    </xf>
    <xf numFmtId="9" fontId="67" fillId="15" borderId="3" xfId="0" applyNumberFormat="1" applyFont="1" applyFill="1" applyBorder="1" applyAlignment="1">
      <alignment horizontal="center" vertical="center"/>
    </xf>
    <xf numFmtId="9" fontId="67" fillId="0" borderId="3" xfId="0" applyNumberFormat="1" applyFont="1" applyFill="1" applyBorder="1" applyAlignment="1">
      <alignment horizontal="center" vertical="center"/>
    </xf>
    <xf numFmtId="0" fontId="67" fillId="0" borderId="3" xfId="0" applyFont="1" applyFill="1" applyBorder="1" applyAlignment="1">
      <alignment horizontal="center" vertical="center"/>
    </xf>
    <xf numFmtId="9" fontId="67" fillId="0" borderId="3" xfId="0" applyNumberFormat="1" applyFont="1" applyFill="1" applyBorder="1" applyAlignment="1" applyProtection="1">
      <alignment horizontal="center" vertical="center" wrapText="1"/>
    </xf>
    <xf numFmtId="0" fontId="67" fillId="0" borderId="3" xfId="0" applyFont="1" applyFill="1" applyBorder="1" applyAlignment="1" applyProtection="1">
      <alignment horizontal="center" vertical="center" wrapText="1"/>
    </xf>
    <xf numFmtId="0" fontId="68" fillId="15" borderId="3" xfId="0" applyFont="1" applyFill="1" applyBorder="1" applyAlignment="1">
      <alignment horizontal="left" vertical="center" wrapText="1"/>
    </xf>
    <xf numFmtId="0" fontId="68" fillId="0" borderId="4" xfId="0" applyFont="1" applyFill="1" applyBorder="1" applyAlignment="1">
      <alignment horizontal="center" vertical="center" wrapText="1"/>
    </xf>
    <xf numFmtId="0" fontId="68" fillId="0" borderId="4" xfId="0" applyFont="1" applyFill="1" applyBorder="1" applyAlignment="1" applyProtection="1">
      <alignment horizontal="center" vertical="center" wrapText="1"/>
    </xf>
    <xf numFmtId="0" fontId="68" fillId="15" borderId="3" xfId="0" applyFont="1" applyFill="1" applyBorder="1" applyAlignment="1">
      <alignment horizontal="center" vertical="center" wrapText="1"/>
    </xf>
    <xf numFmtId="0" fontId="67" fillId="15" borderId="3" xfId="0" applyFont="1" applyFill="1" applyBorder="1" applyAlignment="1" applyProtection="1">
      <alignment horizontal="center" vertical="center"/>
    </xf>
    <xf numFmtId="9" fontId="67" fillId="15" borderId="3" xfId="1" applyFont="1" applyFill="1" applyBorder="1" applyAlignment="1" applyProtection="1">
      <alignment horizontal="center" vertical="center"/>
    </xf>
    <xf numFmtId="10" fontId="67" fillId="15" borderId="3" xfId="1" applyNumberFormat="1" applyFont="1" applyFill="1" applyBorder="1" applyAlignment="1" applyProtection="1">
      <alignment horizontal="center" vertical="center"/>
    </xf>
    <xf numFmtId="9" fontId="67" fillId="0" borderId="4" xfId="0" applyNumberFormat="1" applyFont="1" applyFill="1" applyBorder="1" applyAlignment="1">
      <alignment horizontal="center" vertical="center"/>
    </xf>
    <xf numFmtId="0" fontId="67" fillId="0" borderId="4" xfId="0" applyFont="1" applyFill="1" applyBorder="1" applyAlignment="1" applyProtection="1">
      <alignment horizontal="center" vertical="center" wrapText="1"/>
    </xf>
    <xf numFmtId="3" fontId="67" fillId="15" borderId="3" xfId="1" applyNumberFormat="1" applyFont="1" applyFill="1" applyBorder="1" applyAlignment="1" applyProtection="1">
      <alignment horizontal="center" vertical="center" wrapText="1"/>
    </xf>
    <xf numFmtId="9" fontId="67" fillId="15" borderId="3" xfId="0" applyNumberFormat="1" applyFont="1" applyFill="1" applyBorder="1" applyAlignment="1" applyProtection="1">
      <alignment horizontal="center" vertical="center" wrapText="1"/>
    </xf>
    <xf numFmtId="49" fontId="68" fillId="15" borderId="3" xfId="0" applyNumberFormat="1" applyFont="1" applyFill="1" applyBorder="1" applyAlignment="1">
      <alignment horizontal="center" vertical="center" wrapText="1"/>
    </xf>
    <xf numFmtId="49" fontId="67" fillId="15" borderId="3" xfId="0" applyNumberFormat="1" applyFont="1" applyFill="1" applyBorder="1" applyAlignment="1">
      <alignment horizontal="center" vertical="center" wrapText="1"/>
    </xf>
    <xf numFmtId="9" fontId="67" fillId="0" borderId="4" xfId="0" applyNumberFormat="1" applyFont="1" applyFill="1" applyBorder="1" applyAlignment="1" applyProtection="1">
      <alignment horizontal="center" vertical="center" wrapText="1"/>
    </xf>
    <xf numFmtId="49" fontId="67" fillId="0" borderId="3" xfId="0" applyNumberFormat="1" applyFont="1" applyFill="1" applyBorder="1" applyAlignment="1">
      <alignment horizontal="center" vertical="center" wrapText="1"/>
    </xf>
    <xf numFmtId="49" fontId="58" fillId="15" borderId="23" xfId="0" applyNumberFormat="1" applyFont="1" applyFill="1" applyBorder="1" applyAlignment="1">
      <alignment horizontal="center" vertical="center"/>
    </xf>
    <xf numFmtId="0" fontId="63" fillId="15" borderId="3" xfId="0" applyFont="1" applyFill="1" applyBorder="1" applyAlignment="1">
      <alignment vertical="center"/>
    </xf>
    <xf numFmtId="0" fontId="59" fillId="15" borderId="17" xfId="0" applyFont="1" applyFill="1" applyBorder="1" applyAlignment="1">
      <alignment vertical="center"/>
    </xf>
    <xf numFmtId="49" fontId="58" fillId="15" borderId="18" xfId="0" applyNumberFormat="1" applyFont="1" applyFill="1" applyBorder="1" applyAlignment="1">
      <alignment vertical="center"/>
    </xf>
    <xf numFmtId="0" fontId="59" fillId="15" borderId="19" xfId="0" applyFont="1" applyFill="1" applyBorder="1" applyAlignment="1"/>
    <xf numFmtId="49" fontId="58" fillId="15" borderId="21" xfId="0" applyNumberFormat="1" applyFont="1" applyFill="1" applyBorder="1" applyAlignment="1">
      <alignment vertical="center" wrapText="1"/>
    </xf>
    <xf numFmtId="0" fontId="67" fillId="15" borderId="3" xfId="0" applyFont="1" applyFill="1" applyBorder="1" applyAlignment="1">
      <alignment horizontal="justify" vertical="center" wrapText="1"/>
    </xf>
    <xf numFmtId="0" fontId="59" fillId="15" borderId="18" xfId="0" applyFont="1" applyFill="1" applyBorder="1" applyAlignment="1">
      <alignment vertical="center"/>
    </xf>
    <xf numFmtId="0" fontId="68" fillId="0" borderId="3" xfId="0" applyFont="1" applyFill="1" applyBorder="1" applyAlignment="1">
      <alignment horizontal="left" vertical="center" wrapText="1"/>
    </xf>
    <xf numFmtId="10" fontId="67" fillId="0" borderId="15" xfId="1" applyNumberFormat="1" applyFont="1" applyFill="1" applyBorder="1" applyAlignment="1">
      <alignment horizontal="center" vertical="center" wrapText="1"/>
    </xf>
    <xf numFmtId="1" fontId="67" fillId="0" borderId="15" xfId="0" applyNumberFormat="1" applyFont="1" applyFill="1" applyBorder="1" applyAlignment="1">
      <alignment horizontal="center" vertical="center" wrapText="1"/>
    </xf>
    <xf numFmtId="1" fontId="67" fillId="0" borderId="15" xfId="0" applyNumberFormat="1" applyFont="1" applyFill="1" applyBorder="1" applyAlignment="1" applyProtection="1">
      <alignment horizontal="center" vertical="center" wrapText="1"/>
    </xf>
    <xf numFmtId="9" fontId="67" fillId="0" borderId="3" xfId="0" applyNumberFormat="1" applyFont="1" applyFill="1" applyBorder="1" applyAlignment="1">
      <alignment vertical="center" wrapText="1"/>
    </xf>
    <xf numFmtId="1" fontId="67" fillId="0" borderId="3" xfId="0" applyNumberFormat="1" applyFont="1" applyFill="1" applyBorder="1" applyAlignment="1" applyProtection="1">
      <alignment horizontal="center" vertical="center" wrapText="1"/>
    </xf>
    <xf numFmtId="10" fontId="67" fillId="0" borderId="3" xfId="0" applyNumberFormat="1" applyFont="1" applyFill="1" applyBorder="1" applyAlignment="1" applyProtection="1">
      <alignment horizontal="center" vertical="center" wrapText="1"/>
    </xf>
    <xf numFmtId="9" fontId="67" fillId="0" borderId="4" xfId="1" applyFont="1" applyFill="1" applyBorder="1" applyAlignment="1">
      <alignment horizontal="center" vertical="center"/>
    </xf>
    <xf numFmtId="49" fontId="58" fillId="0" borderId="20" xfId="0" applyNumberFormat="1" applyFont="1" applyFill="1" applyBorder="1" applyAlignment="1">
      <alignment horizontal="left" vertical="center" wrapText="1"/>
    </xf>
    <xf numFmtId="9" fontId="67" fillId="0" borderId="15" xfId="0" applyNumberFormat="1" applyFont="1" applyFill="1" applyBorder="1" applyAlignment="1" applyProtection="1">
      <alignment horizontal="center" vertical="center" wrapText="1"/>
    </xf>
    <xf numFmtId="9" fontId="67" fillId="0" borderId="3" xfId="2797" applyNumberFormat="1" applyFont="1" applyFill="1" applyBorder="1" applyAlignment="1" applyProtection="1">
      <alignment horizontal="center" vertical="center"/>
    </xf>
    <xf numFmtId="9" fontId="67" fillId="0" borderId="4" xfId="1" applyFont="1" applyFill="1" applyBorder="1" applyAlignment="1" applyProtection="1">
      <alignment horizontal="center" vertical="center" wrapText="1"/>
    </xf>
    <xf numFmtId="10" fontId="67" fillId="0" borderId="4" xfId="0" applyNumberFormat="1" applyFont="1" applyFill="1" applyBorder="1" applyAlignment="1" applyProtection="1">
      <alignment horizontal="center" vertical="center" wrapText="1"/>
    </xf>
    <xf numFmtId="9" fontId="67" fillId="0" borderId="3" xfId="1" applyFont="1" applyFill="1" applyBorder="1" applyAlignment="1" applyProtection="1">
      <alignment horizontal="center" vertical="center" wrapText="1"/>
    </xf>
    <xf numFmtId="0" fontId="66" fillId="38" borderId="3" xfId="0" applyFont="1" applyFill="1" applyBorder="1" applyAlignment="1">
      <alignment horizontal="center" vertical="center" wrapText="1"/>
    </xf>
    <xf numFmtId="0" fontId="67" fillId="15" borderId="3" xfId="0" applyFont="1" applyFill="1" applyBorder="1" applyAlignment="1">
      <alignment horizontal="center" vertical="center" wrapText="1"/>
    </xf>
    <xf numFmtId="0" fontId="67" fillId="15" borderId="3" xfId="0" applyFont="1" applyFill="1" applyBorder="1" applyAlignment="1">
      <alignment vertical="center" wrapText="1"/>
    </xf>
    <xf numFmtId="0" fontId="67" fillId="15" borderId="4" xfId="0" applyFont="1" applyFill="1" applyBorder="1" applyAlignment="1">
      <alignment horizontal="center" vertical="center" wrapText="1"/>
    </xf>
    <xf numFmtId="0" fontId="67" fillId="15" borderId="4" xfId="0" applyFont="1" applyFill="1" applyBorder="1" applyAlignment="1">
      <alignment horizontal="center" vertical="center"/>
    </xf>
    <xf numFmtId="0" fontId="67" fillId="15" borderId="3" xfId="0" applyFont="1" applyFill="1" applyBorder="1" applyAlignment="1">
      <alignment horizontal="center" vertical="center"/>
    </xf>
    <xf numFmtId="0" fontId="0" fillId="15" borderId="4" xfId="0" applyFont="1" applyFill="1" applyBorder="1" applyAlignment="1" applyProtection="1">
      <alignment horizontal="center" vertical="center" wrapText="1"/>
    </xf>
    <xf numFmtId="0" fontId="0" fillId="15" borderId="5" xfId="0" applyFont="1" applyFill="1" applyBorder="1" applyAlignment="1" applyProtection="1">
      <alignment horizontal="center" vertical="center" wrapText="1"/>
    </xf>
    <xf numFmtId="9" fontId="0" fillId="15" borderId="3" xfId="1" applyFont="1" applyFill="1" applyBorder="1" applyAlignment="1" applyProtection="1">
      <alignment horizontal="center" vertical="center"/>
    </xf>
    <xf numFmtId="0" fontId="49" fillId="15" borderId="4" xfId="0" applyFont="1" applyFill="1" applyBorder="1" applyAlignment="1">
      <alignment horizontal="center" vertical="center" wrapText="1"/>
    </xf>
    <xf numFmtId="0" fontId="49" fillId="15" borderId="5" xfId="0" applyFont="1" applyFill="1" applyBorder="1" applyAlignment="1">
      <alignment horizontal="center" vertical="center" wrapText="1"/>
    </xf>
    <xf numFmtId="0" fontId="54" fillId="15" borderId="4" xfId="0" applyFont="1" applyFill="1" applyBorder="1" applyAlignment="1">
      <alignment horizontal="center" vertical="center" wrapText="1"/>
    </xf>
    <xf numFmtId="1" fontId="40" fillId="15" borderId="4" xfId="1" applyNumberFormat="1" applyFont="1" applyFill="1" applyBorder="1" applyAlignment="1" applyProtection="1">
      <alignment horizontal="center" vertical="center" wrapText="1"/>
    </xf>
    <xf numFmtId="1" fontId="40" fillId="15" borderId="5" xfId="1" applyNumberFormat="1" applyFont="1" applyFill="1" applyBorder="1" applyAlignment="1" applyProtection="1">
      <alignment horizontal="center" vertical="center" wrapText="1"/>
    </xf>
    <xf numFmtId="0" fontId="0" fillId="15" borderId="4" xfId="0" applyFont="1" applyFill="1" applyBorder="1" applyAlignment="1" applyProtection="1">
      <alignment horizontal="center" vertical="center"/>
    </xf>
    <xf numFmtId="0" fontId="0" fillId="15" borderId="5" xfId="0" applyFont="1" applyFill="1" applyBorder="1" applyAlignment="1" applyProtection="1">
      <alignment horizontal="center" vertical="center"/>
    </xf>
    <xf numFmtId="0" fontId="0" fillId="0" borderId="4" xfId="0" applyFill="1" applyBorder="1" applyAlignment="1">
      <alignment horizontal="center" vertical="center" wrapText="1"/>
    </xf>
    <xf numFmtId="0" fontId="0" fillId="0" borderId="16" xfId="0" applyFill="1" applyBorder="1" applyAlignment="1">
      <alignment horizontal="center" vertical="center" wrapText="1"/>
    </xf>
    <xf numFmtId="0" fontId="0" fillId="0" borderId="5" xfId="0" applyFill="1" applyBorder="1" applyAlignment="1">
      <alignment horizontal="center" vertical="center" wrapText="1"/>
    </xf>
    <xf numFmtId="0" fontId="0" fillId="15" borderId="4" xfId="0" applyFill="1" applyBorder="1" applyAlignment="1">
      <alignment horizontal="center" vertical="center" wrapText="1"/>
    </xf>
    <xf numFmtId="0" fontId="0" fillId="15" borderId="16" xfId="0" applyFill="1" applyBorder="1" applyAlignment="1">
      <alignment horizontal="center" vertical="center" wrapText="1"/>
    </xf>
    <xf numFmtId="0" fontId="0" fillId="15" borderId="5" xfId="0" applyFill="1" applyBorder="1" applyAlignment="1">
      <alignment horizontal="center" vertical="center" wrapText="1"/>
    </xf>
    <xf numFmtId="0" fontId="0" fillId="15" borderId="3" xfId="0" applyFill="1" applyBorder="1" applyAlignment="1">
      <alignment horizontal="center" vertical="center" wrapText="1"/>
    </xf>
    <xf numFmtId="0" fontId="0" fillId="15" borderId="16" xfId="0" applyFont="1" applyFill="1" applyBorder="1" applyAlignment="1">
      <alignment horizontal="center" vertical="center" wrapText="1"/>
    </xf>
    <xf numFmtId="0" fontId="0" fillId="15" borderId="5" xfId="0" applyFont="1" applyFill="1" applyBorder="1" applyAlignment="1">
      <alignment horizontal="center" vertical="center" wrapText="1"/>
    </xf>
    <xf numFmtId="0" fontId="41" fillId="0" borderId="4" xfId="0" applyFont="1" applyFill="1" applyBorder="1" applyAlignment="1">
      <alignment horizontal="center" vertical="center" wrapText="1"/>
    </xf>
    <xf numFmtId="0" fontId="41" fillId="0" borderId="16" xfId="0" applyFont="1" applyFill="1" applyBorder="1" applyAlignment="1">
      <alignment horizontal="center" vertical="center" wrapText="1"/>
    </xf>
    <xf numFmtId="0" fontId="41" fillId="0" borderId="5" xfId="0" applyFont="1" applyFill="1" applyBorder="1" applyAlignment="1">
      <alignment horizontal="center" vertical="center" wrapText="1"/>
    </xf>
    <xf numFmtId="0" fontId="0" fillId="15" borderId="17" xfId="0" applyFont="1" applyFill="1" applyBorder="1" applyAlignment="1">
      <alignment horizontal="center" vertical="center" wrapText="1"/>
    </xf>
    <xf numFmtId="0" fontId="0" fillId="15" borderId="18" xfId="0" applyFont="1" applyFill="1" applyBorder="1" applyAlignment="1">
      <alignment horizontal="center" vertical="center" wrapText="1"/>
    </xf>
    <xf numFmtId="0" fontId="0" fillId="15" borderId="19" xfId="0" applyFont="1" applyFill="1" applyBorder="1" applyAlignment="1">
      <alignment horizontal="center" vertical="center" wrapText="1"/>
    </xf>
    <xf numFmtId="0" fontId="0" fillId="15" borderId="4" xfId="0" applyFont="1" applyFill="1" applyBorder="1" applyAlignment="1">
      <alignment horizontal="center" vertical="center" wrapText="1"/>
    </xf>
    <xf numFmtId="0" fontId="0" fillId="43" borderId="4" xfId="0" applyFont="1" applyFill="1" applyBorder="1" applyAlignment="1">
      <alignment horizontal="center" vertical="center" wrapText="1"/>
    </xf>
    <xf numFmtId="0" fontId="0" fillId="43" borderId="16" xfId="0" applyFont="1" applyFill="1" applyBorder="1" applyAlignment="1">
      <alignment horizontal="center" vertical="center" wrapText="1"/>
    </xf>
    <xf numFmtId="0" fontId="0" fillId="43" borderId="5" xfId="0" applyFont="1" applyFill="1" applyBorder="1" applyAlignment="1">
      <alignment horizontal="center" vertical="center" wrapText="1"/>
    </xf>
    <xf numFmtId="0" fontId="0" fillId="41" borderId="4" xfId="0" applyFont="1" applyFill="1" applyBorder="1" applyAlignment="1">
      <alignment horizontal="center" vertical="center" wrapText="1"/>
    </xf>
    <xf numFmtId="0" fontId="0" fillId="41" borderId="16" xfId="0" applyFont="1" applyFill="1" applyBorder="1" applyAlignment="1">
      <alignment horizontal="center" vertical="center" wrapText="1"/>
    </xf>
    <xf numFmtId="0" fontId="0" fillId="41" borderId="5" xfId="0" applyFont="1" applyFill="1" applyBorder="1" applyAlignment="1">
      <alignment horizontal="center" vertical="center" wrapText="1"/>
    </xf>
    <xf numFmtId="0" fontId="0" fillId="41" borderId="4" xfId="0" applyFont="1" applyFill="1" applyBorder="1" applyAlignment="1">
      <alignment horizontal="center" vertical="center"/>
    </xf>
    <xf numFmtId="0" fontId="0" fillId="41" borderId="16" xfId="0" applyFont="1" applyFill="1" applyBorder="1" applyAlignment="1">
      <alignment horizontal="center" vertical="center"/>
    </xf>
    <xf numFmtId="0" fontId="0" fillId="41" borderId="5" xfId="0" applyFont="1" applyFill="1" applyBorder="1" applyAlignment="1">
      <alignment horizontal="center" vertical="center"/>
    </xf>
    <xf numFmtId="0" fontId="0" fillId="43" borderId="4" xfId="0" applyFont="1" applyFill="1" applyBorder="1" applyAlignment="1">
      <alignment horizontal="center" vertical="center"/>
    </xf>
    <xf numFmtId="0" fontId="0" fillId="43" borderId="16" xfId="0" applyFont="1" applyFill="1" applyBorder="1" applyAlignment="1">
      <alignment horizontal="center" vertical="center"/>
    </xf>
    <xf numFmtId="0" fontId="0" fillId="43" borderId="5" xfId="0" applyFont="1" applyFill="1" applyBorder="1" applyAlignment="1">
      <alignment horizontal="center" vertical="center"/>
    </xf>
    <xf numFmtId="1" fontId="0" fillId="15" borderId="4" xfId="0" applyNumberFormat="1" applyFont="1" applyFill="1" applyBorder="1" applyAlignment="1" applyProtection="1">
      <alignment horizontal="center" vertical="center" wrapText="1"/>
    </xf>
    <xf numFmtId="1" fontId="0" fillId="15" borderId="16" xfId="0" applyNumberFormat="1" applyFont="1" applyFill="1" applyBorder="1" applyAlignment="1" applyProtection="1">
      <alignment horizontal="center" vertical="center" wrapText="1"/>
    </xf>
    <xf numFmtId="1" fontId="0" fillId="15" borderId="5" xfId="0" applyNumberFormat="1" applyFont="1" applyFill="1" applyBorder="1" applyAlignment="1" applyProtection="1">
      <alignment horizontal="center" vertical="center" wrapText="1"/>
    </xf>
    <xf numFmtId="10" fontId="0" fillId="15" borderId="4" xfId="1" applyNumberFormat="1" applyFont="1" applyFill="1" applyBorder="1" applyAlignment="1" applyProtection="1">
      <alignment vertical="center" wrapText="1"/>
    </xf>
    <xf numFmtId="10" fontId="0" fillId="15" borderId="16" xfId="1" applyNumberFormat="1" applyFont="1" applyFill="1" applyBorder="1" applyAlignment="1" applyProtection="1">
      <alignment vertical="center" wrapText="1"/>
    </xf>
    <xf numFmtId="10" fontId="0" fillId="15" borderId="5" xfId="1" applyNumberFormat="1" applyFont="1" applyFill="1" applyBorder="1" applyAlignment="1" applyProtection="1">
      <alignment vertical="center" wrapText="1"/>
    </xf>
    <xf numFmtId="1" fontId="40" fillId="15" borderId="16" xfId="1" applyNumberFormat="1" applyFont="1" applyFill="1" applyBorder="1" applyAlignment="1" applyProtection="1">
      <alignment horizontal="center" vertical="center" wrapText="1"/>
    </xf>
    <xf numFmtId="9" fontId="0" fillId="15" borderId="4" xfId="1" applyFont="1" applyFill="1" applyBorder="1" applyAlignment="1" applyProtection="1">
      <alignment horizontal="center" vertical="center"/>
    </xf>
    <xf numFmtId="9" fontId="0" fillId="15" borderId="16" xfId="1" applyFont="1" applyFill="1" applyBorder="1" applyAlignment="1" applyProtection="1">
      <alignment horizontal="center" vertical="center"/>
    </xf>
    <xf numFmtId="9" fontId="0" fillId="15" borderId="5" xfId="1" applyFont="1" applyFill="1" applyBorder="1" applyAlignment="1" applyProtection="1">
      <alignment horizontal="center" vertical="center"/>
    </xf>
    <xf numFmtId="0" fontId="0" fillId="15" borderId="16" xfId="0" applyFont="1" applyFill="1" applyBorder="1" applyAlignment="1" applyProtection="1">
      <alignment horizontal="center" vertical="center"/>
    </xf>
    <xf numFmtId="9" fontId="0" fillId="15" borderId="4" xfId="0" applyNumberFormat="1" applyFont="1" applyFill="1" applyBorder="1" applyAlignment="1" applyProtection="1">
      <alignment horizontal="center" vertical="center" wrapText="1"/>
    </xf>
    <xf numFmtId="9" fontId="0" fillId="15" borderId="16" xfId="0" applyNumberFormat="1" applyFont="1" applyFill="1" applyBorder="1" applyAlignment="1" applyProtection="1">
      <alignment horizontal="center" vertical="center" wrapText="1"/>
    </xf>
    <xf numFmtId="9" fontId="0" fillId="15" borderId="5" xfId="0" applyNumberFormat="1" applyFont="1" applyFill="1" applyBorder="1" applyAlignment="1" applyProtection="1">
      <alignment horizontal="center" vertical="center" wrapText="1"/>
    </xf>
    <xf numFmtId="1" fontId="0" fillId="15" borderId="4" xfId="0" applyNumberFormat="1" applyFont="1" applyFill="1" applyBorder="1" applyAlignment="1" applyProtection="1">
      <alignment horizontal="center" vertical="center"/>
    </xf>
    <xf numFmtId="1" fontId="0" fillId="15" borderId="16" xfId="0" applyNumberFormat="1" applyFont="1" applyFill="1" applyBorder="1" applyAlignment="1" applyProtection="1">
      <alignment horizontal="center" vertical="center"/>
    </xf>
    <xf numFmtId="1" fontId="0" fillId="15" borderId="5" xfId="0" applyNumberFormat="1" applyFont="1" applyFill="1" applyBorder="1" applyAlignment="1" applyProtection="1">
      <alignment horizontal="center" vertical="center"/>
    </xf>
    <xf numFmtId="0" fontId="0" fillId="15" borderId="4" xfId="0" applyFont="1" applyFill="1" applyBorder="1" applyAlignment="1">
      <alignment horizontal="center" vertical="center"/>
    </xf>
    <xf numFmtId="0" fontId="0" fillId="15" borderId="16" xfId="0" applyFont="1" applyFill="1" applyBorder="1" applyAlignment="1">
      <alignment horizontal="center" vertical="center"/>
    </xf>
    <xf numFmtId="0" fontId="0" fillId="15" borderId="5" xfId="0" applyFont="1" applyFill="1" applyBorder="1" applyAlignment="1">
      <alignment horizontal="center" vertical="center"/>
    </xf>
    <xf numFmtId="9" fontId="40" fillId="15" borderId="4" xfId="1" applyFont="1" applyFill="1" applyBorder="1" applyAlignment="1" applyProtection="1">
      <alignment horizontal="center" vertical="center" wrapText="1"/>
    </xf>
    <xf numFmtId="9" fontId="40" fillId="15" borderId="16" xfId="1" applyFont="1" applyFill="1" applyBorder="1" applyAlignment="1" applyProtection="1">
      <alignment horizontal="center" vertical="center" wrapText="1"/>
    </xf>
    <xf numFmtId="9" fontId="40" fillId="15" borderId="5" xfId="1" applyFont="1" applyFill="1" applyBorder="1" applyAlignment="1" applyProtection="1">
      <alignment horizontal="center" vertical="center" wrapText="1"/>
    </xf>
    <xf numFmtId="0" fontId="34" fillId="15" borderId="4" xfId="0" applyFont="1" applyFill="1" applyBorder="1" applyAlignment="1">
      <alignment horizontal="center" vertical="center" wrapText="1"/>
    </xf>
    <xf numFmtId="0" fontId="34" fillId="15" borderId="16" xfId="0" applyFont="1" applyFill="1" applyBorder="1" applyAlignment="1">
      <alignment horizontal="center" vertical="center" wrapText="1"/>
    </xf>
    <xf numFmtId="0" fontId="34" fillId="15" borderId="5" xfId="0" applyFont="1" applyFill="1" applyBorder="1" applyAlignment="1">
      <alignment horizontal="center" vertical="center" wrapText="1"/>
    </xf>
    <xf numFmtId="0" fontId="0" fillId="15" borderId="16" xfId="0" applyFont="1" applyFill="1" applyBorder="1" applyAlignment="1" applyProtection="1">
      <alignment horizontal="center" vertical="center" wrapText="1"/>
    </xf>
    <xf numFmtId="9" fontId="0" fillId="15" borderId="4" xfId="0" applyNumberFormat="1" applyFont="1" applyFill="1" applyBorder="1" applyAlignment="1" applyProtection="1">
      <alignment horizontal="center" vertical="center"/>
    </xf>
    <xf numFmtId="9" fontId="0" fillId="15" borderId="16" xfId="0" applyNumberFormat="1" applyFont="1" applyFill="1" applyBorder="1" applyAlignment="1" applyProtection="1">
      <alignment horizontal="center" vertical="center"/>
    </xf>
    <xf numFmtId="9" fontId="0" fillId="15" borderId="5" xfId="0" applyNumberFormat="1" applyFont="1" applyFill="1" applyBorder="1" applyAlignment="1" applyProtection="1">
      <alignment horizontal="center" vertical="center"/>
    </xf>
    <xf numFmtId="0" fontId="0" fillId="15" borderId="4" xfId="0" applyFont="1" applyFill="1" applyBorder="1" applyAlignment="1" applyProtection="1">
      <alignment vertical="center" wrapText="1"/>
    </xf>
    <xf numFmtId="0" fontId="0" fillId="15" borderId="16" xfId="0" applyFont="1" applyFill="1" applyBorder="1" applyAlignment="1" applyProtection="1">
      <alignment vertical="center" wrapText="1"/>
    </xf>
    <xf numFmtId="0" fontId="0" fillId="15" borderId="5" xfId="0" applyFont="1" applyFill="1" applyBorder="1" applyAlignment="1" applyProtection="1">
      <alignment vertical="center" wrapText="1"/>
    </xf>
    <xf numFmtId="0" fontId="0" fillId="15" borderId="4" xfId="0" applyFont="1" applyFill="1" applyBorder="1" applyAlignment="1">
      <alignment vertical="center" wrapText="1"/>
    </xf>
    <xf numFmtId="0" fontId="0" fillId="15" borderId="16" xfId="0" applyFont="1" applyFill="1" applyBorder="1" applyAlignment="1">
      <alignment vertical="center" wrapText="1"/>
    </xf>
    <xf numFmtId="0" fontId="0" fillId="15" borderId="5" xfId="0" applyFont="1" applyFill="1" applyBorder="1" applyAlignment="1">
      <alignment vertical="center" wrapText="1"/>
    </xf>
    <xf numFmtId="49" fontId="0" fillId="15" borderId="4" xfId="0" applyNumberFormat="1" applyFont="1" applyFill="1" applyBorder="1" applyAlignment="1">
      <alignment horizontal="center" vertical="center" wrapText="1"/>
    </xf>
    <xf numFmtId="49" fontId="0" fillId="15" borderId="5" xfId="0" applyNumberFormat="1" applyFont="1" applyFill="1" applyBorder="1" applyAlignment="1">
      <alignment horizontal="center" vertical="center" wrapText="1"/>
    </xf>
    <xf numFmtId="49" fontId="0" fillId="15" borderId="4" xfId="0" applyNumberFormat="1" applyFont="1" applyFill="1" applyBorder="1" applyAlignment="1">
      <alignment vertical="center" wrapText="1"/>
    </xf>
    <xf numFmtId="49" fontId="0" fillId="15" borderId="5" xfId="0" applyNumberFormat="1" applyFont="1" applyFill="1" applyBorder="1" applyAlignment="1">
      <alignment vertical="center" wrapText="1"/>
    </xf>
    <xf numFmtId="0" fontId="41" fillId="15" borderId="4" xfId="0" applyFont="1" applyFill="1" applyBorder="1" applyAlignment="1">
      <alignment horizontal="center" vertical="center" wrapText="1"/>
    </xf>
    <xf numFmtId="0" fontId="41" fillId="15" borderId="5" xfId="0" applyFont="1" applyFill="1" applyBorder="1" applyAlignment="1">
      <alignment horizontal="center" vertical="center" wrapText="1"/>
    </xf>
    <xf numFmtId="0" fontId="0" fillId="15" borderId="3" xfId="0" applyFont="1" applyFill="1" applyBorder="1" applyAlignment="1">
      <alignment horizontal="center" vertical="center"/>
    </xf>
    <xf numFmtId="0" fontId="0" fillId="0" borderId="3" xfId="0" applyFont="1" applyBorder="1" applyAlignment="1">
      <alignment horizontal="center" vertical="center" wrapText="1"/>
    </xf>
    <xf numFmtId="0" fontId="0" fillId="0" borderId="3" xfId="0" applyFont="1" applyBorder="1" applyAlignment="1">
      <alignment horizontal="center" vertical="center"/>
    </xf>
    <xf numFmtId="0" fontId="0" fillId="15" borderId="3" xfId="0" applyFont="1" applyFill="1" applyBorder="1" applyAlignment="1">
      <alignment horizontal="center" vertical="center" wrapText="1"/>
    </xf>
    <xf numFmtId="9" fontId="0" fillId="15" borderId="4" xfId="0" applyNumberFormat="1" applyFont="1" applyFill="1" applyBorder="1" applyAlignment="1">
      <alignment horizontal="center" vertical="center"/>
    </xf>
    <xf numFmtId="9" fontId="0" fillId="15" borderId="5" xfId="0" applyNumberFormat="1" applyFont="1" applyFill="1" applyBorder="1" applyAlignment="1">
      <alignment horizontal="center" vertical="center"/>
    </xf>
    <xf numFmtId="0" fontId="32" fillId="15" borderId="3" xfId="0" applyFont="1" applyFill="1" applyBorder="1" applyAlignment="1">
      <alignment horizontal="center" vertical="center"/>
    </xf>
    <xf numFmtId="0" fontId="35" fillId="38" borderId="4" xfId="0" applyFont="1" applyFill="1" applyBorder="1" applyAlignment="1" applyProtection="1">
      <alignment horizontal="center" vertical="center" wrapText="1"/>
      <protection locked="0"/>
    </xf>
    <xf numFmtId="0" fontId="35" fillId="38" borderId="5" xfId="0" applyFont="1" applyFill="1" applyBorder="1" applyAlignment="1" applyProtection="1">
      <alignment horizontal="center" vertical="center" wrapText="1"/>
      <protection locked="0"/>
    </xf>
    <xf numFmtId="0" fontId="35" fillId="38" borderId="3" xfId="0" applyFont="1" applyFill="1" applyBorder="1" applyAlignment="1">
      <alignment horizontal="center" vertical="center" wrapText="1"/>
    </xf>
    <xf numFmtId="0" fontId="35" fillId="38" borderId="4" xfId="0" applyFont="1" applyFill="1" applyBorder="1" applyAlignment="1">
      <alignment horizontal="center" vertical="center" wrapText="1"/>
    </xf>
    <xf numFmtId="0" fontId="35" fillId="38" borderId="5" xfId="0" applyFont="1" applyFill="1" applyBorder="1" applyAlignment="1">
      <alignment horizontal="center" vertical="center" wrapText="1"/>
    </xf>
    <xf numFmtId="0" fontId="35" fillId="38" borderId="3" xfId="0" applyFont="1" applyFill="1" applyBorder="1" applyAlignment="1" applyProtection="1">
      <alignment horizontal="center" vertical="center" wrapText="1"/>
      <protection locked="0"/>
    </xf>
    <xf numFmtId="49" fontId="35" fillId="38" borderId="4" xfId="0" applyNumberFormat="1" applyFont="1" applyFill="1" applyBorder="1" applyAlignment="1">
      <alignment horizontal="center" vertical="center" wrapText="1"/>
    </xf>
    <xf numFmtId="49" fontId="35" fillId="38" borderId="5" xfId="0" applyNumberFormat="1" applyFont="1" applyFill="1" applyBorder="1" applyAlignment="1">
      <alignment horizontal="center" vertical="center" wrapText="1"/>
    </xf>
    <xf numFmtId="49" fontId="50" fillId="15" borderId="3" xfId="0" applyNumberFormat="1" applyFont="1" applyFill="1" applyBorder="1" applyAlignment="1">
      <alignment horizontal="left" vertical="center"/>
    </xf>
    <xf numFmtId="49" fontId="35" fillId="38" borderId="3" xfId="0" applyNumberFormat="1" applyFont="1" applyFill="1" applyBorder="1" applyAlignment="1">
      <alignment horizontal="center" vertical="center"/>
    </xf>
    <xf numFmtId="0" fontId="41" fillId="0" borderId="4" xfId="0" applyFont="1" applyFill="1" applyBorder="1" applyAlignment="1">
      <alignment horizontal="center" vertical="center"/>
    </xf>
    <xf numFmtId="0" fontId="41" fillId="0" borderId="16" xfId="0" applyFont="1" applyFill="1" applyBorder="1" applyAlignment="1">
      <alignment horizontal="center" vertical="center"/>
    </xf>
    <xf numFmtId="0" fontId="41" fillId="0" borderId="5" xfId="0" applyFont="1" applyFill="1" applyBorder="1" applyAlignment="1">
      <alignment horizontal="center" vertical="center"/>
    </xf>
    <xf numFmtId="49" fontId="38" fillId="15" borderId="2" xfId="0" applyNumberFormat="1" applyFont="1" applyFill="1" applyBorder="1" applyAlignment="1">
      <alignment horizontal="left" vertical="center" wrapText="1"/>
    </xf>
    <xf numFmtId="3" fontId="40" fillId="15" borderId="4" xfId="1" applyNumberFormat="1" applyFont="1" applyFill="1" applyBorder="1" applyAlignment="1" applyProtection="1">
      <alignment horizontal="center" vertical="center" wrapText="1"/>
    </xf>
    <xf numFmtId="3" fontId="40" fillId="15" borderId="16" xfId="1" applyNumberFormat="1" applyFont="1" applyFill="1" applyBorder="1" applyAlignment="1" applyProtection="1">
      <alignment horizontal="center" vertical="center" wrapText="1"/>
    </xf>
    <xf numFmtId="3" fontId="40" fillId="15" borderId="5" xfId="1" applyNumberFormat="1" applyFont="1" applyFill="1" applyBorder="1" applyAlignment="1" applyProtection="1">
      <alignment horizontal="center" vertical="center" wrapText="1"/>
    </xf>
    <xf numFmtId="0" fontId="41" fillId="0" borderId="3" xfId="0" applyFont="1" applyFill="1" applyBorder="1" applyAlignment="1">
      <alignment horizontal="center" vertical="center" wrapText="1"/>
    </xf>
    <xf numFmtId="0" fontId="0" fillId="43" borderId="4" xfId="0" applyFill="1" applyBorder="1" applyAlignment="1">
      <alignment horizontal="center" vertical="center" wrapText="1"/>
    </xf>
    <xf numFmtId="0" fontId="0" fillId="43" borderId="16" xfId="0" applyFill="1" applyBorder="1" applyAlignment="1">
      <alignment horizontal="center" vertical="center" wrapText="1"/>
    </xf>
    <xf numFmtId="0" fontId="0" fillId="43" borderId="5" xfId="0" applyFill="1" applyBorder="1" applyAlignment="1">
      <alignment horizontal="center" vertical="center" wrapText="1"/>
    </xf>
    <xf numFmtId="0" fontId="0" fillId="43" borderId="4" xfId="0" applyFont="1" applyFill="1" applyBorder="1" applyAlignment="1" applyProtection="1">
      <alignment horizontal="center" vertical="center" wrapText="1"/>
    </xf>
    <xf numFmtId="0" fontId="0" fillId="43" borderId="16" xfId="0" applyFont="1" applyFill="1" applyBorder="1" applyAlignment="1" applyProtection="1">
      <alignment horizontal="center" vertical="center" wrapText="1"/>
    </xf>
    <xf numFmtId="0" fontId="0" fillId="43" borderId="5" xfId="0" applyFont="1" applyFill="1" applyBorder="1" applyAlignment="1" applyProtection="1">
      <alignment horizontal="center" vertical="center" wrapText="1"/>
    </xf>
    <xf numFmtId="0" fontId="53" fillId="43" borderId="4" xfId="0" applyFont="1" applyFill="1" applyBorder="1" applyAlignment="1" applyProtection="1">
      <alignment horizontal="center" vertical="center" wrapText="1"/>
    </xf>
    <xf numFmtId="0" fontId="41" fillId="15" borderId="4" xfId="0" applyFont="1" applyFill="1" applyBorder="1" applyAlignment="1" applyProtection="1">
      <alignment horizontal="center" vertical="center" wrapText="1"/>
    </xf>
    <xf numFmtId="0" fontId="53" fillId="15" borderId="4" xfId="0" applyFont="1" applyFill="1" applyBorder="1" applyAlignment="1" applyProtection="1">
      <alignment horizontal="center" vertical="center" wrapText="1"/>
    </xf>
    <xf numFmtId="0" fontId="53" fillId="15" borderId="16" xfId="0" applyFont="1" applyFill="1" applyBorder="1" applyAlignment="1" applyProtection="1">
      <alignment horizontal="center" vertical="center" wrapText="1"/>
    </xf>
    <xf numFmtId="0" fontId="53" fillId="15" borderId="5" xfId="0" applyFont="1" applyFill="1" applyBorder="1" applyAlignment="1" applyProtection="1">
      <alignment horizontal="center" vertical="center" wrapText="1"/>
    </xf>
    <xf numFmtId="10" fontId="0" fillId="43" borderId="4" xfId="1" applyNumberFormat="1" applyFont="1" applyFill="1" applyBorder="1" applyAlignment="1" applyProtection="1">
      <alignment horizontal="center" vertical="center"/>
    </xf>
    <xf numFmtId="10" fontId="0" fillId="43" borderId="16" xfId="1" applyNumberFormat="1" applyFont="1" applyFill="1" applyBorder="1" applyAlignment="1" applyProtection="1">
      <alignment horizontal="center" vertical="center"/>
    </xf>
    <xf numFmtId="10" fontId="0" fillId="43" borderId="5" xfId="1" applyNumberFormat="1" applyFont="1" applyFill="1" applyBorder="1" applyAlignment="1" applyProtection="1">
      <alignment horizontal="center" vertical="center"/>
    </xf>
    <xf numFmtId="0" fontId="42" fillId="43" borderId="4" xfId="0" applyFont="1" applyFill="1" applyBorder="1" applyAlignment="1">
      <alignment vertical="center" wrapText="1"/>
    </xf>
    <xf numFmtId="0" fontId="42" fillId="43" borderId="16" xfId="0" applyFont="1" applyFill="1" applyBorder="1" applyAlignment="1">
      <alignment vertical="center" wrapText="1"/>
    </xf>
    <xf numFmtId="0" fontId="42" fillId="43" borderId="5" xfId="0" applyFont="1" applyFill="1" applyBorder="1" applyAlignment="1">
      <alignment vertical="center" wrapText="1"/>
    </xf>
    <xf numFmtId="9" fontId="0" fillId="43" borderId="4" xfId="0" applyNumberFormat="1" applyFont="1" applyFill="1" applyBorder="1" applyAlignment="1" applyProtection="1">
      <alignment horizontal="center" vertical="center" wrapText="1"/>
    </xf>
    <xf numFmtId="179" fontId="0" fillId="43" borderId="4" xfId="1" applyNumberFormat="1" applyFont="1" applyFill="1" applyBorder="1" applyAlignment="1" applyProtection="1">
      <alignment horizontal="center" vertical="center"/>
    </xf>
    <xf numFmtId="179" fontId="0" fillId="43" borderId="16" xfId="1" applyNumberFormat="1" applyFont="1" applyFill="1" applyBorder="1" applyAlignment="1" applyProtection="1">
      <alignment horizontal="center" vertical="center"/>
    </xf>
    <xf numFmtId="179" fontId="0" fillId="43" borderId="5" xfId="1" applyNumberFormat="1" applyFont="1" applyFill="1" applyBorder="1" applyAlignment="1" applyProtection="1">
      <alignment horizontal="center" vertical="center"/>
    </xf>
    <xf numFmtId="0" fontId="43" fillId="15" borderId="3" xfId="0" applyFont="1" applyFill="1" applyBorder="1" applyAlignment="1">
      <alignment horizontal="center" vertical="center" wrapText="1"/>
    </xf>
    <xf numFmtId="0" fontId="43" fillId="15" borderId="4" xfId="0" applyFont="1" applyFill="1" applyBorder="1" applyAlignment="1">
      <alignment horizontal="center" vertical="center" wrapText="1"/>
    </xf>
    <xf numFmtId="0" fontId="43" fillId="15" borderId="16" xfId="0" applyFont="1" applyFill="1" applyBorder="1" applyAlignment="1">
      <alignment horizontal="center" vertical="center" wrapText="1"/>
    </xf>
    <xf numFmtId="0" fontId="43" fillId="15" borderId="5" xfId="0" applyFont="1" applyFill="1" applyBorder="1" applyAlignment="1">
      <alignment horizontal="center" vertical="center" wrapText="1"/>
    </xf>
    <xf numFmtId="0" fontId="43" fillId="15" borderId="3" xfId="0" applyFont="1" applyFill="1" applyBorder="1" applyAlignment="1">
      <alignment horizontal="center" vertical="center"/>
    </xf>
    <xf numFmtId="0" fontId="43" fillId="15" borderId="4" xfId="0" applyFont="1" applyFill="1" applyBorder="1" applyAlignment="1">
      <alignment horizontal="center" vertical="center"/>
    </xf>
    <xf numFmtId="0" fontId="43" fillId="15" borderId="16" xfId="0" applyFont="1" applyFill="1" applyBorder="1" applyAlignment="1">
      <alignment horizontal="center" vertical="center"/>
    </xf>
    <xf numFmtId="0" fontId="43" fillId="15" borderId="5" xfId="0" applyFont="1" applyFill="1" applyBorder="1" applyAlignment="1">
      <alignment horizontal="center" vertical="center"/>
    </xf>
    <xf numFmtId="0" fontId="43" fillId="40" borderId="4" xfId="0" applyFont="1" applyFill="1" applyBorder="1" applyAlignment="1">
      <alignment vertical="center" wrapText="1"/>
    </xf>
    <xf numFmtId="0" fontId="43" fillId="15" borderId="16" xfId="0" applyFont="1" applyFill="1" applyBorder="1" applyAlignment="1">
      <alignment vertical="center" wrapText="1"/>
    </xf>
    <xf numFmtId="0" fontId="43" fillId="15" borderId="5" xfId="0" applyFont="1" applyFill="1" applyBorder="1" applyAlignment="1">
      <alignment vertical="center" wrapText="1"/>
    </xf>
    <xf numFmtId="9" fontId="48" fillId="15" borderId="4" xfId="1" applyNumberFormat="1" applyFont="1" applyFill="1" applyBorder="1" applyAlignment="1" applyProtection="1">
      <alignment horizontal="center" vertical="center" wrapText="1"/>
    </xf>
    <xf numFmtId="9" fontId="48" fillId="15" borderId="16" xfId="1" applyNumberFormat="1" applyFont="1" applyFill="1" applyBorder="1" applyAlignment="1" applyProtection="1">
      <alignment horizontal="center" vertical="center" wrapText="1"/>
    </xf>
    <xf numFmtId="9" fontId="48" fillId="15" borderId="5" xfId="1" applyNumberFormat="1" applyFont="1" applyFill="1" applyBorder="1" applyAlignment="1" applyProtection="1">
      <alignment horizontal="center" vertical="center" wrapText="1"/>
    </xf>
    <xf numFmtId="0" fontId="43" fillId="15" borderId="4" xfId="0" applyFont="1" applyFill="1" applyBorder="1" applyAlignment="1" applyProtection="1">
      <alignment horizontal="center" vertical="center"/>
    </xf>
    <xf numFmtId="0" fontId="43" fillId="15" borderId="16" xfId="0" applyFont="1" applyFill="1" applyBorder="1" applyAlignment="1" applyProtection="1">
      <alignment horizontal="center" vertical="center"/>
    </xf>
    <xf numFmtId="0" fontId="43" fillId="15" borderId="5" xfId="0" applyFont="1" applyFill="1" applyBorder="1" applyAlignment="1" applyProtection="1">
      <alignment horizontal="center" vertical="center"/>
    </xf>
    <xf numFmtId="9" fontId="43" fillId="15" borderId="4" xfId="1" applyFont="1" applyFill="1" applyBorder="1" applyAlignment="1" applyProtection="1">
      <alignment horizontal="center" vertical="center"/>
    </xf>
    <xf numFmtId="9" fontId="43" fillId="15" borderId="16" xfId="1" applyFont="1" applyFill="1" applyBorder="1" applyAlignment="1" applyProtection="1">
      <alignment horizontal="center" vertical="center"/>
    </xf>
    <xf numFmtId="9" fontId="43" fillId="15" borderId="5" xfId="1" applyFont="1" applyFill="1" applyBorder="1" applyAlignment="1" applyProtection="1">
      <alignment horizontal="center" vertical="center"/>
    </xf>
    <xf numFmtId="9" fontId="43" fillId="15" borderId="4" xfId="1" applyNumberFormat="1" applyFont="1" applyFill="1" applyBorder="1" applyAlignment="1" applyProtection="1">
      <alignment horizontal="center" vertical="center"/>
    </xf>
    <xf numFmtId="9" fontId="43" fillId="15" borderId="16" xfId="1" applyNumberFormat="1" applyFont="1" applyFill="1" applyBorder="1" applyAlignment="1" applyProtection="1">
      <alignment horizontal="center" vertical="center"/>
    </xf>
    <xf numFmtId="9" fontId="43" fillId="15" borderId="5" xfId="1" applyNumberFormat="1" applyFont="1" applyFill="1" applyBorder="1" applyAlignment="1" applyProtection="1">
      <alignment horizontal="center" vertical="center"/>
    </xf>
    <xf numFmtId="179" fontId="43" fillId="15" borderId="4" xfId="1" applyNumberFormat="1" applyFont="1" applyFill="1" applyBorder="1" applyAlignment="1" applyProtection="1">
      <alignment horizontal="center" vertical="center"/>
    </xf>
    <xf numFmtId="179" fontId="43" fillId="15" borderId="16" xfId="1" applyNumberFormat="1" applyFont="1" applyFill="1" applyBorder="1" applyAlignment="1" applyProtection="1">
      <alignment horizontal="center" vertical="center"/>
    </xf>
    <xf numFmtId="179" fontId="43" fillId="15" borderId="5" xfId="1" applyNumberFormat="1" applyFont="1" applyFill="1" applyBorder="1" applyAlignment="1" applyProtection="1">
      <alignment horizontal="center" vertical="center"/>
    </xf>
    <xf numFmtId="10" fontId="43" fillId="15" borderId="4" xfId="1" applyNumberFormat="1" applyFont="1" applyFill="1" applyBorder="1" applyAlignment="1" applyProtection="1">
      <alignment horizontal="center" vertical="center"/>
    </xf>
    <xf numFmtId="10" fontId="43" fillId="15" borderId="16" xfId="1" applyNumberFormat="1" applyFont="1" applyFill="1" applyBorder="1" applyAlignment="1" applyProtection="1">
      <alignment horizontal="center" vertical="center"/>
    </xf>
    <xf numFmtId="10" fontId="43" fillId="15" borderId="5" xfId="1" applyNumberFormat="1" applyFont="1" applyFill="1" applyBorder="1" applyAlignment="1" applyProtection="1">
      <alignment horizontal="center" vertical="center"/>
    </xf>
    <xf numFmtId="0" fontId="43" fillId="40" borderId="4" xfId="0" applyFont="1" applyFill="1" applyBorder="1" applyAlignment="1">
      <alignment horizontal="center" vertical="center" wrapText="1"/>
    </xf>
    <xf numFmtId="0" fontId="43" fillId="40" borderId="5" xfId="0" applyFont="1" applyFill="1" applyBorder="1" applyAlignment="1">
      <alignment horizontal="center" vertical="center" wrapText="1"/>
    </xf>
    <xf numFmtId="0" fontId="45" fillId="15" borderId="4" xfId="0" applyFont="1" applyFill="1" applyBorder="1" applyAlignment="1">
      <alignment horizontal="center" vertical="center" wrapText="1"/>
    </xf>
    <xf numFmtId="0" fontId="45" fillId="15" borderId="5" xfId="0" applyFont="1" applyFill="1" applyBorder="1" applyAlignment="1">
      <alignment horizontal="center" vertical="center" wrapText="1"/>
    </xf>
    <xf numFmtId="9" fontId="43" fillId="15" borderId="4" xfId="1" applyFont="1" applyFill="1" applyBorder="1" applyAlignment="1">
      <alignment horizontal="center" vertical="center"/>
    </xf>
    <xf numFmtId="9" fontId="43" fillId="15" borderId="5" xfId="1" applyFont="1" applyFill="1" applyBorder="1" applyAlignment="1">
      <alignment horizontal="center" vertical="center"/>
    </xf>
    <xf numFmtId="9" fontId="43" fillId="15" borderId="4" xfId="0" applyNumberFormat="1" applyFont="1" applyFill="1" applyBorder="1" applyAlignment="1">
      <alignment horizontal="center" vertical="center"/>
    </xf>
    <xf numFmtId="0" fontId="0" fillId="15" borderId="3" xfId="0" applyFont="1" applyFill="1" applyBorder="1" applyAlignment="1" applyProtection="1">
      <alignment horizontal="center" vertical="center" wrapText="1"/>
    </xf>
    <xf numFmtId="0" fontId="49" fillId="15" borderId="3" xfId="0" applyFont="1" applyFill="1" applyBorder="1" applyAlignment="1">
      <alignment horizontal="center" vertical="center" wrapText="1"/>
    </xf>
    <xf numFmtId="0" fontId="49" fillId="40" borderId="3" xfId="0" applyFont="1" applyFill="1" applyBorder="1" applyAlignment="1">
      <alignment horizontal="center" vertical="center" wrapText="1"/>
    </xf>
    <xf numFmtId="1" fontId="40" fillId="15" borderId="3" xfId="1" applyNumberFormat="1" applyFont="1" applyFill="1" applyBorder="1" applyAlignment="1" applyProtection="1">
      <alignment horizontal="center" vertical="center" wrapText="1"/>
    </xf>
    <xf numFmtId="0" fontId="0" fillId="15" borderId="3" xfId="0" applyFont="1" applyFill="1" applyBorder="1" applyAlignment="1" applyProtection="1">
      <alignment horizontal="center" vertical="center"/>
    </xf>
    <xf numFmtId="0" fontId="49" fillId="15" borderId="16" xfId="0" applyFont="1" applyFill="1" applyBorder="1" applyAlignment="1">
      <alignment horizontal="center" vertical="center" wrapText="1"/>
    </xf>
    <xf numFmtId="0" fontId="54" fillId="41" borderId="5" xfId="0" applyFont="1" applyFill="1" applyBorder="1" applyAlignment="1">
      <alignment horizontal="center" vertical="center" wrapText="1"/>
    </xf>
    <xf numFmtId="10" fontId="0" fillId="15" borderId="4" xfId="1" applyNumberFormat="1" applyFont="1" applyFill="1" applyBorder="1" applyAlignment="1" applyProtection="1">
      <alignment horizontal="center" vertical="center" wrapText="1"/>
    </xf>
    <xf numFmtId="10" fontId="0" fillId="15" borderId="16" xfId="1" applyNumberFormat="1" applyFont="1" applyFill="1" applyBorder="1" applyAlignment="1" applyProtection="1">
      <alignment horizontal="center" vertical="center" wrapText="1"/>
    </xf>
    <xf numFmtId="10" fontId="0" fillId="15" borderId="5" xfId="1" applyNumberFormat="1" applyFont="1" applyFill="1" applyBorder="1" applyAlignment="1" applyProtection="1">
      <alignment horizontal="center" vertical="center" wrapText="1"/>
    </xf>
    <xf numFmtId="0" fontId="34" fillId="0" borderId="3" xfId="0" applyFont="1" applyBorder="1" applyAlignment="1">
      <alignment horizontal="center" vertical="center" wrapText="1"/>
    </xf>
    <xf numFmtId="0" fontId="34" fillId="0" borderId="3" xfId="0" applyFont="1" applyBorder="1" applyAlignment="1">
      <alignment vertical="center" wrapText="1"/>
    </xf>
    <xf numFmtId="49" fontId="33" fillId="15" borderId="2" xfId="0" applyNumberFormat="1" applyFont="1" applyFill="1" applyBorder="1" applyAlignment="1">
      <alignment horizontal="left" vertical="center" wrapText="1"/>
    </xf>
    <xf numFmtId="0" fontId="33" fillId="38" borderId="3" xfId="0" applyFont="1" applyFill="1" applyBorder="1" applyAlignment="1">
      <alignment horizontal="left" vertical="center" wrapText="1"/>
    </xf>
    <xf numFmtId="0" fontId="33" fillId="38" borderId="3" xfId="0" applyFont="1" applyFill="1" applyBorder="1" applyAlignment="1" applyProtection="1">
      <alignment horizontal="left" vertical="center" wrapText="1"/>
      <protection locked="0"/>
    </xf>
    <xf numFmtId="49" fontId="33" fillId="38" borderId="3" xfId="0" applyNumberFormat="1" applyFont="1" applyFill="1" applyBorder="1" applyAlignment="1">
      <alignment horizontal="left" vertical="center"/>
    </xf>
    <xf numFmtId="49" fontId="33" fillId="38" borderId="3" xfId="0" applyNumberFormat="1" applyFont="1" applyFill="1" applyBorder="1" applyAlignment="1">
      <alignment horizontal="left" vertical="center" wrapText="1"/>
    </xf>
    <xf numFmtId="0" fontId="33" fillId="15" borderId="3" xfId="0" applyFont="1" applyFill="1" applyBorder="1" applyAlignment="1">
      <alignment horizontal="left" vertical="center" wrapText="1"/>
    </xf>
    <xf numFmtId="0" fontId="33" fillId="15" borderId="3" xfId="0" applyFont="1" applyFill="1" applyBorder="1" applyAlignment="1">
      <alignment horizontal="left" vertical="center"/>
    </xf>
    <xf numFmtId="49" fontId="34" fillId="15" borderId="3" xfId="0" applyNumberFormat="1" applyFont="1" applyFill="1" applyBorder="1" applyAlignment="1">
      <alignment horizontal="left" vertical="center"/>
    </xf>
    <xf numFmtId="0" fontId="34" fillId="0" borderId="3" xfId="0" applyFont="1" applyBorder="1" applyAlignment="1">
      <alignment horizontal="left" vertical="center" wrapText="1"/>
    </xf>
    <xf numFmtId="0" fontId="35" fillId="38" borderId="3" xfId="0" applyFont="1" applyFill="1" applyBorder="1" applyAlignment="1">
      <alignment horizontal="left" vertical="center" wrapText="1"/>
    </xf>
    <xf numFmtId="0" fontId="32" fillId="15" borderId="3" xfId="0" applyFont="1" applyFill="1" applyBorder="1" applyAlignment="1">
      <alignment horizontal="left" vertical="center" wrapText="1"/>
    </xf>
    <xf numFmtId="0" fontId="32" fillId="15" borderId="3" xfId="0" applyFont="1" applyFill="1" applyBorder="1" applyAlignment="1">
      <alignment horizontal="left" vertical="center"/>
    </xf>
    <xf numFmtId="0" fontId="35" fillId="38" borderId="4" xfId="0" applyFont="1" applyFill="1" applyBorder="1" applyAlignment="1">
      <alignment horizontal="left" vertical="center" wrapText="1"/>
    </xf>
    <xf numFmtId="0" fontId="35" fillId="38" borderId="5" xfId="0" applyFont="1" applyFill="1" applyBorder="1" applyAlignment="1">
      <alignment horizontal="left" vertical="center" wrapText="1"/>
    </xf>
    <xf numFmtId="0" fontId="35" fillId="38" borderId="3" xfId="0" applyFont="1" applyFill="1" applyBorder="1" applyAlignment="1" applyProtection="1">
      <alignment horizontal="left" vertical="center" wrapText="1"/>
      <protection locked="0"/>
    </xf>
    <xf numFmtId="49" fontId="35" fillId="38" borderId="3" xfId="0" applyNumberFormat="1" applyFont="1" applyFill="1" applyBorder="1" applyAlignment="1">
      <alignment horizontal="left" vertical="center"/>
    </xf>
    <xf numFmtId="49" fontId="35" fillId="38" borderId="4" xfId="0" applyNumberFormat="1" applyFont="1" applyFill="1" applyBorder="1" applyAlignment="1">
      <alignment horizontal="left" vertical="center" wrapText="1"/>
    </xf>
    <xf numFmtId="49" fontId="35" fillId="38" borderId="5" xfId="0" applyNumberFormat="1" applyFont="1" applyFill="1" applyBorder="1" applyAlignment="1">
      <alignment horizontal="left" vertical="center" wrapText="1"/>
    </xf>
    <xf numFmtId="0" fontId="35" fillId="38" borderId="4" xfId="0" applyFont="1" applyFill="1" applyBorder="1" applyAlignment="1" applyProtection="1">
      <alignment horizontal="left" vertical="center" wrapText="1"/>
      <protection locked="0"/>
    </xf>
    <xf numFmtId="0" fontId="35" fillId="38" borderId="5" xfId="0" applyFont="1" applyFill="1" applyBorder="1" applyAlignment="1" applyProtection="1">
      <alignment horizontal="left" vertical="center" wrapText="1"/>
      <protection locked="0"/>
    </xf>
    <xf numFmtId="49" fontId="66" fillId="38" borderId="15" xfId="0" applyNumberFormat="1" applyFont="1" applyFill="1" applyBorder="1" applyAlignment="1">
      <alignment horizontal="center" vertical="center"/>
    </xf>
    <xf numFmtId="49" fontId="66" fillId="38" borderId="20" xfId="0" applyNumberFormat="1" applyFont="1" applyFill="1" applyBorder="1" applyAlignment="1">
      <alignment horizontal="center" vertical="center"/>
    </xf>
    <xf numFmtId="49" fontId="66" fillId="38" borderId="21" xfId="0" applyNumberFormat="1" applyFont="1" applyFill="1" applyBorder="1" applyAlignment="1">
      <alignment horizontal="center" vertical="center"/>
    </xf>
    <xf numFmtId="0" fontId="67" fillId="15" borderId="3" xfId="0" applyFont="1" applyFill="1" applyBorder="1" applyAlignment="1">
      <alignment horizontal="center" vertical="center" wrapText="1"/>
    </xf>
    <xf numFmtId="0" fontId="62" fillId="15" borderId="3" xfId="0" applyFont="1" applyFill="1" applyBorder="1" applyAlignment="1">
      <alignment horizontal="center" vertical="center"/>
    </xf>
    <xf numFmtId="49" fontId="59" fillId="15" borderId="15" xfId="0" applyNumberFormat="1" applyFont="1" applyFill="1" applyBorder="1" applyAlignment="1">
      <alignment horizontal="left" vertical="center"/>
    </xf>
    <xf numFmtId="49" fontId="59" fillId="15" borderId="20" xfId="0" applyNumberFormat="1" applyFont="1" applyFill="1" applyBorder="1" applyAlignment="1">
      <alignment horizontal="left" vertical="center"/>
    </xf>
    <xf numFmtId="49" fontId="59" fillId="15" borderId="21" xfId="0" applyNumberFormat="1" applyFont="1" applyFill="1" applyBorder="1" applyAlignment="1">
      <alignment horizontal="left" vertical="center"/>
    </xf>
    <xf numFmtId="49" fontId="59" fillId="15" borderId="3" xfId="0" applyNumberFormat="1" applyFont="1" applyFill="1" applyBorder="1" applyAlignment="1">
      <alignment horizontal="left" vertical="center"/>
    </xf>
    <xf numFmtId="49" fontId="65" fillId="15" borderId="15" xfId="0" applyNumberFormat="1" applyFont="1" applyFill="1" applyBorder="1" applyAlignment="1">
      <alignment horizontal="left" vertical="center" wrapText="1"/>
    </xf>
    <xf numFmtId="49" fontId="65" fillId="15" borderId="20" xfId="0" applyNumberFormat="1" applyFont="1" applyFill="1" applyBorder="1" applyAlignment="1">
      <alignment horizontal="left" vertical="center" wrapText="1"/>
    </xf>
    <xf numFmtId="49" fontId="65" fillId="15" borderId="21" xfId="0" applyNumberFormat="1" applyFont="1" applyFill="1" applyBorder="1" applyAlignment="1">
      <alignment horizontal="left" vertical="center" wrapText="1"/>
    </xf>
    <xf numFmtId="0" fontId="66" fillId="38" borderId="3" xfId="0" applyFont="1" applyFill="1" applyBorder="1" applyAlignment="1">
      <alignment horizontal="center" vertical="center" wrapText="1"/>
    </xf>
    <xf numFmtId="0" fontId="66" fillId="38" borderId="4" xfId="0" applyFont="1" applyFill="1" applyBorder="1" applyAlignment="1">
      <alignment horizontal="center" vertical="center" wrapText="1"/>
    </xf>
    <xf numFmtId="0" fontId="66" fillId="38" borderId="5" xfId="0" applyFont="1" applyFill="1" applyBorder="1" applyAlignment="1">
      <alignment horizontal="center" vertical="center" wrapText="1"/>
    </xf>
    <xf numFmtId="0" fontId="71" fillId="38" borderId="3" xfId="0" applyFont="1" applyFill="1" applyBorder="1" applyAlignment="1">
      <alignment horizontal="center" vertical="center" wrapText="1"/>
    </xf>
    <xf numFmtId="0" fontId="58" fillId="15" borderId="3" xfId="0" applyFont="1" applyFill="1" applyBorder="1" applyAlignment="1">
      <alignment horizontal="justify" vertical="center"/>
    </xf>
    <xf numFmtId="0" fontId="59" fillId="15" borderId="20" xfId="0" applyFont="1" applyFill="1" applyBorder="1" applyAlignment="1">
      <alignment horizontal="justify"/>
    </xf>
    <xf numFmtId="49" fontId="2" fillId="15" borderId="15" xfId="0" applyNumberFormat="1" applyFont="1" applyFill="1" applyBorder="1" applyAlignment="1">
      <alignment horizontal="justify" vertical="center"/>
    </xf>
    <xf numFmtId="49" fontId="58" fillId="15" borderId="20" xfId="0" applyNumberFormat="1" applyFont="1" applyFill="1" applyBorder="1" applyAlignment="1">
      <alignment horizontal="justify" vertical="center" wrapText="1"/>
    </xf>
    <xf numFmtId="0" fontId="66" fillId="38" borderId="3" xfId="0" applyFont="1" applyFill="1" applyBorder="1" applyAlignment="1">
      <alignment horizontal="justify" vertical="center" wrapText="1"/>
    </xf>
    <xf numFmtId="0" fontId="67" fillId="15" borderId="3" xfId="0" applyFont="1" applyFill="1" applyBorder="1" applyAlignment="1">
      <alignment horizontal="justify" vertical="center" wrapText="1"/>
    </xf>
    <xf numFmtId="0" fontId="67" fillId="15" borderId="3" xfId="0" applyFont="1" applyFill="1" applyBorder="1" applyAlignment="1">
      <alignment horizontal="justify" vertical="center"/>
    </xf>
    <xf numFmtId="49" fontId="67" fillId="15" borderId="3" xfId="0" applyNumberFormat="1" applyFont="1" applyFill="1" applyBorder="1" applyAlignment="1">
      <alignment horizontal="justify" vertical="center" wrapText="1"/>
    </xf>
    <xf numFmtId="0" fontId="67" fillId="15" borderId="4" xfId="0" applyFont="1" applyFill="1" applyBorder="1" applyAlignment="1">
      <alignment horizontal="justify" vertical="center" wrapText="1"/>
    </xf>
    <xf numFmtId="0" fontId="67" fillId="15" borderId="4" xfId="0" applyFont="1" applyFill="1" applyBorder="1" applyAlignment="1">
      <alignment horizontal="justify" vertical="center" wrapText="1"/>
    </xf>
    <xf numFmtId="0" fontId="67" fillId="15" borderId="4" xfId="0" applyFont="1" applyFill="1" applyBorder="1" applyAlignment="1">
      <alignment horizontal="justify" vertical="center"/>
    </xf>
    <xf numFmtId="0" fontId="67" fillId="15" borderId="16" xfId="0" applyFont="1" applyFill="1" applyBorder="1" applyAlignment="1">
      <alignment horizontal="justify" vertical="center" wrapText="1"/>
    </xf>
    <xf numFmtId="0" fontId="67" fillId="15" borderId="4" xfId="0" applyFont="1" applyFill="1" applyBorder="1" applyAlignment="1">
      <alignment horizontal="justify" vertical="center"/>
    </xf>
    <xf numFmtId="0" fontId="67" fillId="15" borderId="5" xfId="0" applyFont="1" applyFill="1" applyBorder="1" applyAlignment="1">
      <alignment horizontal="justify" vertical="center"/>
    </xf>
    <xf numFmtId="0" fontId="67" fillId="15" borderId="16" xfId="0" applyFont="1" applyFill="1" applyBorder="1" applyAlignment="1">
      <alignment horizontal="justify" vertical="center"/>
    </xf>
    <xf numFmtId="0" fontId="67" fillId="15" borderId="5" xfId="0" applyFont="1" applyFill="1" applyBorder="1" applyAlignment="1">
      <alignment horizontal="justify" vertical="center" wrapText="1"/>
    </xf>
    <xf numFmtId="0" fontId="67" fillId="15" borderId="3" xfId="0" applyFont="1" applyFill="1" applyBorder="1" applyAlignment="1">
      <alignment horizontal="justify" wrapText="1"/>
    </xf>
    <xf numFmtId="0" fontId="67" fillId="15" borderId="3" xfId="0" applyFont="1" applyFill="1" applyBorder="1" applyAlignment="1">
      <alignment horizontal="justify" vertical="center"/>
    </xf>
    <xf numFmtId="9" fontId="67" fillId="15" borderId="3" xfId="1" applyNumberFormat="1" applyFont="1" applyFill="1" applyBorder="1" applyAlignment="1" applyProtection="1">
      <alignment horizontal="center" vertical="center" wrapText="1"/>
    </xf>
    <xf numFmtId="0" fontId="67" fillId="0" borderId="3" xfId="0" applyFont="1" applyFill="1" applyBorder="1" applyAlignment="1">
      <alignment horizontal="left" vertical="center" wrapText="1"/>
    </xf>
    <xf numFmtId="0" fontId="72" fillId="15" borderId="0" xfId="0" applyFont="1" applyFill="1" applyAlignment="1">
      <alignment horizontal="center" vertical="center"/>
    </xf>
    <xf numFmtId="0" fontId="68" fillId="15" borderId="0" xfId="0" applyFont="1" applyFill="1" applyAlignment="1">
      <alignment vertical="center" wrapText="1"/>
    </xf>
    <xf numFmtId="0" fontId="68" fillId="15" borderId="0" xfId="0" applyFont="1" applyFill="1"/>
    <xf numFmtId="0" fontId="67" fillId="15" borderId="0" xfId="0" applyFont="1" applyFill="1"/>
    <xf numFmtId="0" fontId="73" fillId="0" borderId="0" xfId="0" applyFont="1" applyAlignment="1">
      <alignment vertical="center" wrapText="1"/>
    </xf>
    <xf numFmtId="9" fontId="74" fillId="0" borderId="15" xfId="1" applyFont="1" applyFill="1" applyBorder="1" applyAlignment="1">
      <alignment horizontal="center" vertical="center" wrapText="1"/>
    </xf>
    <xf numFmtId="9" fontId="67" fillId="0" borderId="15" xfId="1" applyNumberFormat="1" applyFont="1" applyFill="1" applyBorder="1" applyAlignment="1">
      <alignment horizontal="center" vertical="center" wrapText="1"/>
    </xf>
    <xf numFmtId="179" fontId="67" fillId="0" borderId="15" xfId="1" applyNumberFormat="1" applyFont="1" applyFill="1" applyBorder="1" applyAlignment="1">
      <alignment horizontal="center" vertical="center" wrapText="1"/>
    </xf>
    <xf numFmtId="10" fontId="73" fillId="0" borderId="3" xfId="1" applyNumberFormat="1" applyFont="1" applyFill="1" applyBorder="1" applyAlignment="1" applyProtection="1">
      <alignment horizontal="center" vertical="center" wrapText="1"/>
    </xf>
    <xf numFmtId="0" fontId="74" fillId="0" borderId="15" xfId="0" applyFont="1" applyFill="1" applyBorder="1" applyAlignment="1">
      <alignment horizontal="center" vertical="center" wrapText="1"/>
    </xf>
    <xf numFmtId="0" fontId="68" fillId="0" borderId="15" xfId="0" applyFont="1" applyFill="1" applyBorder="1" applyAlignment="1">
      <alignment horizontal="center" vertical="center" wrapText="1"/>
    </xf>
    <xf numFmtId="1" fontId="74" fillId="0" borderId="15" xfId="0" applyNumberFormat="1" applyFont="1" applyFill="1" applyBorder="1" applyAlignment="1">
      <alignment horizontal="center" vertical="center" wrapText="1"/>
    </xf>
    <xf numFmtId="1" fontId="74" fillId="0" borderId="15" xfId="1" applyNumberFormat="1" applyFont="1" applyFill="1" applyBorder="1" applyAlignment="1">
      <alignment horizontal="center" vertical="center" wrapText="1"/>
    </xf>
    <xf numFmtId="1" fontId="70" fillId="0" borderId="15" xfId="1" applyNumberFormat="1" applyFont="1" applyFill="1" applyBorder="1" applyAlignment="1">
      <alignment horizontal="center" vertical="center" wrapText="1"/>
    </xf>
    <xf numFmtId="0" fontId="70" fillId="0" borderId="15" xfId="0" applyFont="1" applyFill="1" applyBorder="1" applyAlignment="1">
      <alignment horizontal="center" vertical="center" wrapText="1"/>
    </xf>
    <xf numFmtId="0" fontId="75" fillId="0" borderId="3" xfId="0" applyFont="1" applyFill="1" applyBorder="1" applyAlignment="1">
      <alignment vertical="center" wrapText="1"/>
    </xf>
    <xf numFmtId="0" fontId="59" fillId="15" borderId="20" xfId="0" applyFont="1" applyFill="1" applyBorder="1" applyAlignment="1">
      <alignment horizontal="center" vertical="center"/>
    </xf>
  </cellXfs>
  <cellStyles count="2798">
    <cellStyle name="20% - Énfasis1 10" xfId="2"/>
    <cellStyle name="20% - Énfasis1 10 2" xfId="3"/>
    <cellStyle name="20% - Énfasis1 10 3" xfId="4"/>
    <cellStyle name="20% - Énfasis1 10 4" xfId="5"/>
    <cellStyle name="20% - Énfasis1 10 5" xfId="6"/>
    <cellStyle name="20% - Énfasis1 11" xfId="7"/>
    <cellStyle name="20% - Énfasis1 11 2" xfId="8"/>
    <cellStyle name="20% - Énfasis1 11 3" xfId="9"/>
    <cellStyle name="20% - Énfasis1 11 4" xfId="10"/>
    <cellStyle name="20% - Énfasis1 11 5" xfId="11"/>
    <cellStyle name="20% - Énfasis1 12" xfId="12"/>
    <cellStyle name="20% - Énfasis1 12 2" xfId="13"/>
    <cellStyle name="20% - Énfasis1 12 3" xfId="14"/>
    <cellStyle name="20% - Énfasis1 12 4" xfId="15"/>
    <cellStyle name="20% - Énfasis1 12 5" xfId="16"/>
    <cellStyle name="20% - Énfasis1 13" xfId="17"/>
    <cellStyle name="20% - Énfasis1 13 2" xfId="18"/>
    <cellStyle name="20% - Énfasis1 13 3" xfId="19"/>
    <cellStyle name="20% - Énfasis1 13 4" xfId="20"/>
    <cellStyle name="20% - Énfasis1 13 5" xfId="21"/>
    <cellStyle name="20% - Énfasis1 14" xfId="22"/>
    <cellStyle name="20% - Énfasis1 14 2" xfId="23"/>
    <cellStyle name="20% - Énfasis1 14 3" xfId="24"/>
    <cellStyle name="20% - Énfasis1 14 4" xfId="25"/>
    <cellStyle name="20% - Énfasis1 14 5" xfId="26"/>
    <cellStyle name="20% - Énfasis1 15" xfId="27"/>
    <cellStyle name="20% - Énfasis1 15 2" xfId="28"/>
    <cellStyle name="20% - Énfasis1 15 3" xfId="29"/>
    <cellStyle name="20% - Énfasis1 15 4" xfId="30"/>
    <cellStyle name="20% - Énfasis1 15 5" xfId="31"/>
    <cellStyle name="20% - Énfasis1 16" xfId="32"/>
    <cellStyle name="20% - Énfasis1 16 2" xfId="33"/>
    <cellStyle name="20% - Énfasis1 16 3" xfId="34"/>
    <cellStyle name="20% - Énfasis1 16 4" xfId="35"/>
    <cellStyle name="20% - Énfasis1 16 5" xfId="36"/>
    <cellStyle name="20% - Énfasis1 17" xfId="37"/>
    <cellStyle name="20% - Énfasis1 17 2" xfId="38"/>
    <cellStyle name="20% - Énfasis1 17 3" xfId="39"/>
    <cellStyle name="20% - Énfasis1 17 4" xfId="40"/>
    <cellStyle name="20% - Énfasis1 17 5" xfId="41"/>
    <cellStyle name="20% - Énfasis1 18" xfId="42"/>
    <cellStyle name="20% - Énfasis1 19" xfId="43"/>
    <cellStyle name="20% - Énfasis1 2" xfId="44"/>
    <cellStyle name="20% - Énfasis1 2 2" xfId="45"/>
    <cellStyle name="20% - Énfasis1 2 2 2" xfId="46"/>
    <cellStyle name="20% - Énfasis1 2 2 3" xfId="47"/>
    <cellStyle name="20% - Énfasis1 2 2 4" xfId="48"/>
    <cellStyle name="20% - Énfasis1 2 2 5" xfId="49"/>
    <cellStyle name="20% - Énfasis1 2 3" xfId="50"/>
    <cellStyle name="20% - Énfasis1 2 4" xfId="51"/>
    <cellStyle name="20% - Énfasis1 2 5" xfId="52"/>
    <cellStyle name="20% - Énfasis1 2 6" xfId="53"/>
    <cellStyle name="20% - Énfasis1 20" xfId="54"/>
    <cellStyle name="20% - Énfasis1 21" xfId="55"/>
    <cellStyle name="20% - Énfasis1 22" xfId="56"/>
    <cellStyle name="20% - Énfasis1 23" xfId="57"/>
    <cellStyle name="20% - Énfasis1 24" xfId="58"/>
    <cellStyle name="20% - Énfasis1 25" xfId="59"/>
    <cellStyle name="20% - Énfasis1 26" xfId="60"/>
    <cellStyle name="20% - Énfasis1 27" xfId="61"/>
    <cellStyle name="20% - Énfasis1 28" xfId="62"/>
    <cellStyle name="20% - Énfasis1 29" xfId="63"/>
    <cellStyle name="20% - Énfasis1 3" xfId="64"/>
    <cellStyle name="20% - Énfasis1 3 2" xfId="65"/>
    <cellStyle name="20% - Énfasis1 3 2 2" xfId="66"/>
    <cellStyle name="20% - Énfasis1 3 2 3" xfId="67"/>
    <cellStyle name="20% - Énfasis1 3 2 4" xfId="68"/>
    <cellStyle name="20% - Énfasis1 3 2 5" xfId="69"/>
    <cellStyle name="20% - Énfasis1 3 3" xfId="70"/>
    <cellStyle name="20% - Énfasis1 3 4" xfId="71"/>
    <cellStyle name="20% - Énfasis1 3 5" xfId="72"/>
    <cellStyle name="20% - Énfasis1 3 6" xfId="73"/>
    <cellStyle name="20% - Énfasis1 30" xfId="74"/>
    <cellStyle name="20% - Énfasis1 31" xfId="75"/>
    <cellStyle name="20% - Énfasis1 32" xfId="76"/>
    <cellStyle name="20% - Énfasis1 4" xfId="77"/>
    <cellStyle name="20% - Énfasis1 4 2" xfId="78"/>
    <cellStyle name="20% - Énfasis1 4 2 2" xfId="79"/>
    <cellStyle name="20% - Énfasis1 4 2 3" xfId="80"/>
    <cellStyle name="20% - Énfasis1 4 2 4" xfId="81"/>
    <cellStyle name="20% - Énfasis1 4 2 5" xfId="82"/>
    <cellStyle name="20% - Énfasis1 4 3" xfId="83"/>
    <cellStyle name="20% - Énfasis1 4 4" xfId="84"/>
    <cellStyle name="20% - Énfasis1 4 5" xfId="85"/>
    <cellStyle name="20% - Énfasis1 4 6" xfId="86"/>
    <cellStyle name="20% - Énfasis1 5" xfId="87"/>
    <cellStyle name="20% - Énfasis1 5 2" xfId="88"/>
    <cellStyle name="20% - Énfasis1 5 2 2" xfId="89"/>
    <cellStyle name="20% - Énfasis1 5 2 3" xfId="90"/>
    <cellStyle name="20% - Énfasis1 5 2 4" xfId="91"/>
    <cellStyle name="20% - Énfasis1 5 2 5" xfId="92"/>
    <cellStyle name="20% - Énfasis1 5 3" xfId="93"/>
    <cellStyle name="20% - Énfasis1 5 4" xfId="94"/>
    <cellStyle name="20% - Énfasis1 5 5" xfId="95"/>
    <cellStyle name="20% - Énfasis1 5 6" xfId="96"/>
    <cellStyle name="20% - Énfasis1 6" xfId="97"/>
    <cellStyle name="20% - Énfasis1 6 2" xfId="98"/>
    <cellStyle name="20% - Énfasis1 6 2 2" xfId="99"/>
    <cellStyle name="20% - Énfasis1 6 2 3" xfId="100"/>
    <cellStyle name="20% - Énfasis1 6 2 4" xfId="101"/>
    <cellStyle name="20% - Énfasis1 6 2 5" xfId="102"/>
    <cellStyle name="20% - Énfasis1 6 3" xfId="103"/>
    <cellStyle name="20% - Énfasis1 6 4" xfId="104"/>
    <cellStyle name="20% - Énfasis1 6 5" xfId="105"/>
    <cellStyle name="20% - Énfasis1 6 6" xfId="106"/>
    <cellStyle name="20% - Énfasis1 7" xfId="107"/>
    <cellStyle name="20% - Énfasis1 7 2" xfId="108"/>
    <cellStyle name="20% - Énfasis1 7 2 2" xfId="109"/>
    <cellStyle name="20% - Énfasis1 7 2 3" xfId="110"/>
    <cellStyle name="20% - Énfasis1 7 2 4" xfId="111"/>
    <cellStyle name="20% - Énfasis1 7 2 5" xfId="112"/>
    <cellStyle name="20% - Énfasis1 7 3" xfId="113"/>
    <cellStyle name="20% - Énfasis1 7 4" xfId="114"/>
    <cellStyle name="20% - Énfasis1 7 5" xfId="115"/>
    <cellStyle name="20% - Énfasis1 7 6" xfId="116"/>
    <cellStyle name="20% - Énfasis1 8" xfId="117"/>
    <cellStyle name="20% - Énfasis1 8 2" xfId="118"/>
    <cellStyle name="20% - Énfasis1 8 2 2" xfId="119"/>
    <cellStyle name="20% - Énfasis1 8 2 3" xfId="120"/>
    <cellStyle name="20% - Énfasis1 8 2 4" xfId="121"/>
    <cellStyle name="20% - Énfasis1 8 2 5" xfId="122"/>
    <cellStyle name="20% - Énfasis1 8 3" xfId="123"/>
    <cellStyle name="20% - Énfasis1 8 4" xfId="124"/>
    <cellStyle name="20% - Énfasis1 8 5" xfId="125"/>
    <cellStyle name="20% - Énfasis1 8 6" xfId="126"/>
    <cellStyle name="20% - Énfasis1 9" xfId="127"/>
    <cellStyle name="20% - Énfasis1 9 2" xfId="128"/>
    <cellStyle name="20% - Énfasis1 9 3" xfId="129"/>
    <cellStyle name="20% - Énfasis1 9 4" xfId="130"/>
    <cellStyle name="20% - Énfasis1 9 5" xfId="131"/>
    <cellStyle name="20% - Énfasis2 10" xfId="132"/>
    <cellStyle name="20% - Énfasis2 10 2" xfId="133"/>
    <cellStyle name="20% - Énfasis2 10 3" xfId="134"/>
    <cellStyle name="20% - Énfasis2 10 4" xfId="135"/>
    <cellStyle name="20% - Énfasis2 10 5" xfId="136"/>
    <cellStyle name="20% - Énfasis2 11" xfId="137"/>
    <cellStyle name="20% - Énfasis2 11 2" xfId="138"/>
    <cellStyle name="20% - Énfasis2 11 3" xfId="139"/>
    <cellStyle name="20% - Énfasis2 11 4" xfId="140"/>
    <cellStyle name="20% - Énfasis2 11 5" xfId="141"/>
    <cellStyle name="20% - Énfasis2 12" xfId="142"/>
    <cellStyle name="20% - Énfasis2 12 2" xfId="143"/>
    <cellStyle name="20% - Énfasis2 12 3" xfId="144"/>
    <cellStyle name="20% - Énfasis2 12 4" xfId="145"/>
    <cellStyle name="20% - Énfasis2 12 5" xfId="146"/>
    <cellStyle name="20% - Énfasis2 13" xfId="147"/>
    <cellStyle name="20% - Énfasis2 13 2" xfId="148"/>
    <cellStyle name="20% - Énfasis2 13 3" xfId="149"/>
    <cellStyle name="20% - Énfasis2 13 4" xfId="150"/>
    <cellStyle name="20% - Énfasis2 13 5" xfId="151"/>
    <cellStyle name="20% - Énfasis2 14" xfId="152"/>
    <cellStyle name="20% - Énfasis2 14 2" xfId="153"/>
    <cellStyle name="20% - Énfasis2 14 3" xfId="154"/>
    <cellStyle name="20% - Énfasis2 14 4" xfId="155"/>
    <cellStyle name="20% - Énfasis2 14 5" xfId="156"/>
    <cellStyle name="20% - Énfasis2 15" xfId="157"/>
    <cellStyle name="20% - Énfasis2 15 2" xfId="158"/>
    <cellStyle name="20% - Énfasis2 15 3" xfId="159"/>
    <cellStyle name="20% - Énfasis2 15 4" xfId="160"/>
    <cellStyle name="20% - Énfasis2 15 5" xfId="161"/>
    <cellStyle name="20% - Énfasis2 16" xfId="162"/>
    <cellStyle name="20% - Énfasis2 16 2" xfId="163"/>
    <cellStyle name="20% - Énfasis2 16 3" xfId="164"/>
    <cellStyle name="20% - Énfasis2 16 4" xfId="165"/>
    <cellStyle name="20% - Énfasis2 16 5" xfId="166"/>
    <cellStyle name="20% - Énfasis2 17" xfId="167"/>
    <cellStyle name="20% - Énfasis2 17 2" xfId="168"/>
    <cellStyle name="20% - Énfasis2 17 3" xfId="169"/>
    <cellStyle name="20% - Énfasis2 17 4" xfId="170"/>
    <cellStyle name="20% - Énfasis2 17 5" xfId="171"/>
    <cellStyle name="20% - Énfasis2 18" xfId="172"/>
    <cellStyle name="20% - Énfasis2 19" xfId="173"/>
    <cellStyle name="20% - Énfasis2 2" xfId="174"/>
    <cellStyle name="20% - Énfasis2 2 2" xfId="175"/>
    <cellStyle name="20% - Énfasis2 2 2 2" xfId="176"/>
    <cellStyle name="20% - Énfasis2 2 2 3" xfId="177"/>
    <cellStyle name="20% - Énfasis2 2 2 4" xfId="178"/>
    <cellStyle name="20% - Énfasis2 2 2 5" xfId="179"/>
    <cellStyle name="20% - Énfasis2 2 3" xfId="180"/>
    <cellStyle name="20% - Énfasis2 2 4" xfId="181"/>
    <cellStyle name="20% - Énfasis2 2 5" xfId="182"/>
    <cellStyle name="20% - Énfasis2 2 6" xfId="183"/>
    <cellStyle name="20% - Énfasis2 20" xfId="184"/>
    <cellStyle name="20% - Énfasis2 21" xfId="185"/>
    <cellStyle name="20% - Énfasis2 22" xfId="186"/>
    <cellStyle name="20% - Énfasis2 23" xfId="187"/>
    <cellStyle name="20% - Énfasis2 24" xfId="188"/>
    <cellStyle name="20% - Énfasis2 25" xfId="189"/>
    <cellStyle name="20% - Énfasis2 26" xfId="190"/>
    <cellStyle name="20% - Énfasis2 27" xfId="191"/>
    <cellStyle name="20% - Énfasis2 28" xfId="192"/>
    <cellStyle name="20% - Énfasis2 29" xfId="193"/>
    <cellStyle name="20% - Énfasis2 3" xfId="194"/>
    <cellStyle name="20% - Énfasis2 3 2" xfId="195"/>
    <cellStyle name="20% - Énfasis2 3 2 2" xfId="196"/>
    <cellStyle name="20% - Énfasis2 3 2 3" xfId="197"/>
    <cellStyle name="20% - Énfasis2 3 2 4" xfId="198"/>
    <cellStyle name="20% - Énfasis2 3 2 5" xfId="199"/>
    <cellStyle name="20% - Énfasis2 3 3" xfId="200"/>
    <cellStyle name="20% - Énfasis2 3 4" xfId="201"/>
    <cellStyle name="20% - Énfasis2 3 5" xfId="202"/>
    <cellStyle name="20% - Énfasis2 3 6" xfId="203"/>
    <cellStyle name="20% - Énfasis2 30" xfId="204"/>
    <cellStyle name="20% - Énfasis2 31" xfId="205"/>
    <cellStyle name="20% - Énfasis2 32" xfId="206"/>
    <cellStyle name="20% - Énfasis2 4" xfId="207"/>
    <cellStyle name="20% - Énfasis2 4 2" xfId="208"/>
    <cellStyle name="20% - Énfasis2 4 2 2" xfId="209"/>
    <cellStyle name="20% - Énfasis2 4 2 3" xfId="210"/>
    <cellStyle name="20% - Énfasis2 4 2 4" xfId="211"/>
    <cellStyle name="20% - Énfasis2 4 2 5" xfId="212"/>
    <cellStyle name="20% - Énfasis2 4 3" xfId="213"/>
    <cellStyle name="20% - Énfasis2 4 4" xfId="214"/>
    <cellStyle name="20% - Énfasis2 4 5" xfId="215"/>
    <cellStyle name="20% - Énfasis2 4 6" xfId="216"/>
    <cellStyle name="20% - Énfasis2 5" xfId="217"/>
    <cellStyle name="20% - Énfasis2 5 2" xfId="218"/>
    <cellStyle name="20% - Énfasis2 5 2 2" xfId="219"/>
    <cellStyle name="20% - Énfasis2 5 2 3" xfId="220"/>
    <cellStyle name="20% - Énfasis2 5 2 4" xfId="221"/>
    <cellStyle name="20% - Énfasis2 5 2 5" xfId="222"/>
    <cellStyle name="20% - Énfasis2 5 3" xfId="223"/>
    <cellStyle name="20% - Énfasis2 5 4" xfId="224"/>
    <cellStyle name="20% - Énfasis2 5 5" xfId="225"/>
    <cellStyle name="20% - Énfasis2 5 6" xfId="226"/>
    <cellStyle name="20% - Énfasis2 6" xfId="227"/>
    <cellStyle name="20% - Énfasis2 6 2" xfId="228"/>
    <cellStyle name="20% - Énfasis2 6 2 2" xfId="229"/>
    <cellStyle name="20% - Énfasis2 6 2 3" xfId="230"/>
    <cellStyle name="20% - Énfasis2 6 2 4" xfId="231"/>
    <cellStyle name="20% - Énfasis2 6 2 5" xfId="232"/>
    <cellStyle name="20% - Énfasis2 6 3" xfId="233"/>
    <cellStyle name="20% - Énfasis2 6 4" xfId="234"/>
    <cellStyle name="20% - Énfasis2 6 5" xfId="235"/>
    <cellStyle name="20% - Énfasis2 6 6" xfId="236"/>
    <cellStyle name="20% - Énfasis2 7" xfId="237"/>
    <cellStyle name="20% - Énfasis2 7 2" xfId="238"/>
    <cellStyle name="20% - Énfasis2 7 2 2" xfId="239"/>
    <cellStyle name="20% - Énfasis2 7 2 3" xfId="240"/>
    <cellStyle name="20% - Énfasis2 7 2 4" xfId="241"/>
    <cellStyle name="20% - Énfasis2 7 2 5" xfId="242"/>
    <cellStyle name="20% - Énfasis2 7 3" xfId="243"/>
    <cellStyle name="20% - Énfasis2 7 4" xfId="244"/>
    <cellStyle name="20% - Énfasis2 7 5" xfId="245"/>
    <cellStyle name="20% - Énfasis2 7 6" xfId="246"/>
    <cellStyle name="20% - Énfasis2 8" xfId="247"/>
    <cellStyle name="20% - Énfasis2 8 2" xfId="248"/>
    <cellStyle name="20% - Énfasis2 8 2 2" xfId="249"/>
    <cellStyle name="20% - Énfasis2 8 2 3" xfId="250"/>
    <cellStyle name="20% - Énfasis2 8 2 4" xfId="251"/>
    <cellStyle name="20% - Énfasis2 8 2 5" xfId="252"/>
    <cellStyle name="20% - Énfasis2 8 3" xfId="253"/>
    <cellStyle name="20% - Énfasis2 8 4" xfId="254"/>
    <cellStyle name="20% - Énfasis2 8 5" xfId="255"/>
    <cellStyle name="20% - Énfasis2 8 6" xfId="256"/>
    <cellStyle name="20% - Énfasis2 9" xfId="257"/>
    <cellStyle name="20% - Énfasis2 9 2" xfId="258"/>
    <cellStyle name="20% - Énfasis2 9 3" xfId="259"/>
    <cellStyle name="20% - Énfasis2 9 4" xfId="260"/>
    <cellStyle name="20% - Énfasis2 9 5" xfId="261"/>
    <cellStyle name="20% - Énfasis3 10" xfId="262"/>
    <cellStyle name="20% - Énfasis3 10 2" xfId="263"/>
    <cellStyle name="20% - Énfasis3 10 3" xfId="264"/>
    <cellStyle name="20% - Énfasis3 10 4" xfId="265"/>
    <cellStyle name="20% - Énfasis3 10 5" xfId="266"/>
    <cellStyle name="20% - Énfasis3 11" xfId="267"/>
    <cellStyle name="20% - Énfasis3 11 2" xfId="268"/>
    <cellStyle name="20% - Énfasis3 11 3" xfId="269"/>
    <cellStyle name="20% - Énfasis3 11 4" xfId="270"/>
    <cellStyle name="20% - Énfasis3 11 5" xfId="271"/>
    <cellStyle name="20% - Énfasis3 12" xfId="272"/>
    <cellStyle name="20% - Énfasis3 12 2" xfId="273"/>
    <cellStyle name="20% - Énfasis3 12 3" xfId="274"/>
    <cellStyle name="20% - Énfasis3 12 4" xfId="275"/>
    <cellStyle name="20% - Énfasis3 12 5" xfId="276"/>
    <cellStyle name="20% - Énfasis3 13" xfId="277"/>
    <cellStyle name="20% - Énfasis3 13 2" xfId="278"/>
    <cellStyle name="20% - Énfasis3 13 3" xfId="279"/>
    <cellStyle name="20% - Énfasis3 13 4" xfId="280"/>
    <cellStyle name="20% - Énfasis3 13 5" xfId="281"/>
    <cellStyle name="20% - Énfasis3 14" xfId="282"/>
    <cellStyle name="20% - Énfasis3 14 2" xfId="283"/>
    <cellStyle name="20% - Énfasis3 14 3" xfId="284"/>
    <cellStyle name="20% - Énfasis3 14 4" xfId="285"/>
    <cellStyle name="20% - Énfasis3 14 5" xfId="286"/>
    <cellStyle name="20% - Énfasis3 15" xfId="287"/>
    <cellStyle name="20% - Énfasis3 15 2" xfId="288"/>
    <cellStyle name="20% - Énfasis3 15 3" xfId="289"/>
    <cellStyle name="20% - Énfasis3 15 4" xfId="290"/>
    <cellStyle name="20% - Énfasis3 15 5" xfId="291"/>
    <cellStyle name="20% - Énfasis3 16" xfId="292"/>
    <cellStyle name="20% - Énfasis3 16 2" xfId="293"/>
    <cellStyle name="20% - Énfasis3 16 3" xfId="294"/>
    <cellStyle name="20% - Énfasis3 16 4" xfId="295"/>
    <cellStyle name="20% - Énfasis3 16 5" xfId="296"/>
    <cellStyle name="20% - Énfasis3 17" xfId="297"/>
    <cellStyle name="20% - Énfasis3 17 2" xfId="298"/>
    <cellStyle name="20% - Énfasis3 17 3" xfId="299"/>
    <cellStyle name="20% - Énfasis3 17 4" xfId="300"/>
    <cellStyle name="20% - Énfasis3 17 5" xfId="301"/>
    <cellStyle name="20% - Énfasis3 18" xfId="302"/>
    <cellStyle name="20% - Énfasis3 19" xfId="303"/>
    <cellStyle name="20% - Énfasis3 2" xfId="304"/>
    <cellStyle name="20% - Énfasis3 2 2" xfId="305"/>
    <cellStyle name="20% - Énfasis3 2 2 2" xfId="306"/>
    <cellStyle name="20% - Énfasis3 2 2 3" xfId="307"/>
    <cellStyle name="20% - Énfasis3 2 2 4" xfId="308"/>
    <cellStyle name="20% - Énfasis3 2 2 5" xfId="309"/>
    <cellStyle name="20% - Énfasis3 2 3" xfId="310"/>
    <cellStyle name="20% - Énfasis3 2 4" xfId="311"/>
    <cellStyle name="20% - Énfasis3 2 5" xfId="312"/>
    <cellStyle name="20% - Énfasis3 2 6" xfId="313"/>
    <cellStyle name="20% - Énfasis3 20" xfId="314"/>
    <cellStyle name="20% - Énfasis3 21" xfId="315"/>
    <cellStyle name="20% - Énfasis3 22" xfId="316"/>
    <cellStyle name="20% - Énfasis3 23" xfId="317"/>
    <cellStyle name="20% - Énfasis3 24" xfId="318"/>
    <cellStyle name="20% - Énfasis3 25" xfId="319"/>
    <cellStyle name="20% - Énfasis3 26" xfId="320"/>
    <cellStyle name="20% - Énfasis3 27" xfId="321"/>
    <cellStyle name="20% - Énfasis3 28" xfId="322"/>
    <cellStyle name="20% - Énfasis3 29" xfId="323"/>
    <cellStyle name="20% - Énfasis3 3" xfId="324"/>
    <cellStyle name="20% - Énfasis3 3 2" xfId="325"/>
    <cellStyle name="20% - Énfasis3 3 2 2" xfId="326"/>
    <cellStyle name="20% - Énfasis3 3 2 3" xfId="327"/>
    <cellStyle name="20% - Énfasis3 3 2 4" xfId="328"/>
    <cellStyle name="20% - Énfasis3 3 2 5" xfId="329"/>
    <cellStyle name="20% - Énfasis3 3 3" xfId="330"/>
    <cellStyle name="20% - Énfasis3 3 4" xfId="331"/>
    <cellStyle name="20% - Énfasis3 3 5" xfId="332"/>
    <cellStyle name="20% - Énfasis3 3 6" xfId="333"/>
    <cellStyle name="20% - Énfasis3 30" xfId="334"/>
    <cellStyle name="20% - Énfasis3 31" xfId="335"/>
    <cellStyle name="20% - Énfasis3 32" xfId="336"/>
    <cellStyle name="20% - Énfasis3 4" xfId="337"/>
    <cellStyle name="20% - Énfasis3 4 2" xfId="338"/>
    <cellStyle name="20% - Énfasis3 4 2 2" xfId="339"/>
    <cellStyle name="20% - Énfasis3 4 2 3" xfId="340"/>
    <cellStyle name="20% - Énfasis3 4 2 4" xfId="341"/>
    <cellStyle name="20% - Énfasis3 4 2 5" xfId="342"/>
    <cellStyle name="20% - Énfasis3 4 3" xfId="343"/>
    <cellStyle name="20% - Énfasis3 4 4" xfId="344"/>
    <cellStyle name="20% - Énfasis3 4 5" xfId="345"/>
    <cellStyle name="20% - Énfasis3 4 6" xfId="346"/>
    <cellStyle name="20% - Énfasis3 5" xfId="347"/>
    <cellStyle name="20% - Énfasis3 5 2" xfId="348"/>
    <cellStyle name="20% - Énfasis3 5 2 2" xfId="349"/>
    <cellStyle name="20% - Énfasis3 5 2 3" xfId="350"/>
    <cellStyle name="20% - Énfasis3 5 2 4" xfId="351"/>
    <cellStyle name="20% - Énfasis3 5 2 5" xfId="352"/>
    <cellStyle name="20% - Énfasis3 5 3" xfId="353"/>
    <cellStyle name="20% - Énfasis3 5 4" xfId="354"/>
    <cellStyle name="20% - Énfasis3 5 5" xfId="355"/>
    <cellStyle name="20% - Énfasis3 5 6" xfId="356"/>
    <cellStyle name="20% - Énfasis3 6" xfId="357"/>
    <cellStyle name="20% - Énfasis3 6 2" xfId="358"/>
    <cellStyle name="20% - Énfasis3 6 2 2" xfId="359"/>
    <cellStyle name="20% - Énfasis3 6 2 3" xfId="360"/>
    <cellStyle name="20% - Énfasis3 6 2 4" xfId="361"/>
    <cellStyle name="20% - Énfasis3 6 2 5" xfId="362"/>
    <cellStyle name="20% - Énfasis3 6 3" xfId="363"/>
    <cellStyle name="20% - Énfasis3 6 4" xfId="364"/>
    <cellStyle name="20% - Énfasis3 6 5" xfId="365"/>
    <cellStyle name="20% - Énfasis3 6 6" xfId="366"/>
    <cellStyle name="20% - Énfasis3 7" xfId="367"/>
    <cellStyle name="20% - Énfasis3 7 2" xfId="368"/>
    <cellStyle name="20% - Énfasis3 7 2 2" xfId="369"/>
    <cellStyle name="20% - Énfasis3 7 2 3" xfId="370"/>
    <cellStyle name="20% - Énfasis3 7 2 4" xfId="371"/>
    <cellStyle name="20% - Énfasis3 7 2 5" xfId="372"/>
    <cellStyle name="20% - Énfasis3 7 3" xfId="373"/>
    <cellStyle name="20% - Énfasis3 7 4" xfId="374"/>
    <cellStyle name="20% - Énfasis3 7 5" xfId="375"/>
    <cellStyle name="20% - Énfasis3 7 6" xfId="376"/>
    <cellStyle name="20% - Énfasis3 8" xfId="377"/>
    <cellStyle name="20% - Énfasis3 8 2" xfId="378"/>
    <cellStyle name="20% - Énfasis3 8 2 2" xfId="379"/>
    <cellStyle name="20% - Énfasis3 8 2 3" xfId="380"/>
    <cellStyle name="20% - Énfasis3 8 2 4" xfId="381"/>
    <cellStyle name="20% - Énfasis3 8 2 5" xfId="382"/>
    <cellStyle name="20% - Énfasis3 8 3" xfId="383"/>
    <cellStyle name="20% - Énfasis3 8 4" xfId="384"/>
    <cellStyle name="20% - Énfasis3 8 5" xfId="385"/>
    <cellStyle name="20% - Énfasis3 8 6" xfId="386"/>
    <cellStyle name="20% - Énfasis3 9" xfId="387"/>
    <cellStyle name="20% - Énfasis3 9 2" xfId="388"/>
    <cellStyle name="20% - Énfasis3 9 3" xfId="389"/>
    <cellStyle name="20% - Énfasis3 9 4" xfId="390"/>
    <cellStyle name="20% - Énfasis3 9 5" xfId="391"/>
    <cellStyle name="20% - Énfasis4 10" xfId="392"/>
    <cellStyle name="20% - Énfasis4 10 2" xfId="393"/>
    <cellStyle name="20% - Énfasis4 10 3" xfId="394"/>
    <cellStyle name="20% - Énfasis4 10 4" xfId="395"/>
    <cellStyle name="20% - Énfasis4 10 5" xfId="396"/>
    <cellStyle name="20% - Énfasis4 11" xfId="397"/>
    <cellStyle name="20% - Énfasis4 11 2" xfId="398"/>
    <cellStyle name="20% - Énfasis4 11 3" xfId="399"/>
    <cellStyle name="20% - Énfasis4 11 4" xfId="400"/>
    <cellStyle name="20% - Énfasis4 11 5" xfId="401"/>
    <cellStyle name="20% - Énfasis4 12" xfId="402"/>
    <cellStyle name="20% - Énfasis4 12 2" xfId="403"/>
    <cellStyle name="20% - Énfasis4 12 3" xfId="404"/>
    <cellStyle name="20% - Énfasis4 12 4" xfId="405"/>
    <cellStyle name="20% - Énfasis4 12 5" xfId="406"/>
    <cellStyle name="20% - Énfasis4 13" xfId="407"/>
    <cellStyle name="20% - Énfasis4 13 2" xfId="408"/>
    <cellStyle name="20% - Énfasis4 13 3" xfId="409"/>
    <cellStyle name="20% - Énfasis4 13 4" xfId="410"/>
    <cellStyle name="20% - Énfasis4 13 5" xfId="411"/>
    <cellStyle name="20% - Énfasis4 14" xfId="412"/>
    <cellStyle name="20% - Énfasis4 14 2" xfId="413"/>
    <cellStyle name="20% - Énfasis4 14 3" xfId="414"/>
    <cellStyle name="20% - Énfasis4 14 4" xfId="415"/>
    <cellStyle name="20% - Énfasis4 14 5" xfId="416"/>
    <cellStyle name="20% - Énfasis4 15" xfId="417"/>
    <cellStyle name="20% - Énfasis4 15 2" xfId="418"/>
    <cellStyle name="20% - Énfasis4 15 3" xfId="419"/>
    <cellStyle name="20% - Énfasis4 15 4" xfId="420"/>
    <cellStyle name="20% - Énfasis4 15 5" xfId="421"/>
    <cellStyle name="20% - Énfasis4 16" xfId="422"/>
    <cellStyle name="20% - Énfasis4 16 2" xfId="423"/>
    <cellStyle name="20% - Énfasis4 16 3" xfId="424"/>
    <cellStyle name="20% - Énfasis4 16 4" xfId="425"/>
    <cellStyle name="20% - Énfasis4 16 5" xfId="426"/>
    <cellStyle name="20% - Énfasis4 17" xfId="427"/>
    <cellStyle name="20% - Énfasis4 17 2" xfId="428"/>
    <cellStyle name="20% - Énfasis4 17 3" xfId="429"/>
    <cellStyle name="20% - Énfasis4 17 4" xfId="430"/>
    <cellStyle name="20% - Énfasis4 17 5" xfId="431"/>
    <cellStyle name="20% - Énfasis4 18" xfId="432"/>
    <cellStyle name="20% - Énfasis4 19" xfId="433"/>
    <cellStyle name="20% - Énfasis4 2" xfId="434"/>
    <cellStyle name="20% - Énfasis4 2 2" xfId="435"/>
    <cellStyle name="20% - Énfasis4 2 2 2" xfId="436"/>
    <cellStyle name="20% - Énfasis4 2 2 3" xfId="437"/>
    <cellStyle name="20% - Énfasis4 2 2 4" xfId="438"/>
    <cellStyle name="20% - Énfasis4 2 2 5" xfId="439"/>
    <cellStyle name="20% - Énfasis4 2 3" xfId="440"/>
    <cellStyle name="20% - Énfasis4 2 4" xfId="441"/>
    <cellStyle name="20% - Énfasis4 2 5" xfId="442"/>
    <cellStyle name="20% - Énfasis4 2 6" xfId="443"/>
    <cellStyle name="20% - Énfasis4 20" xfId="444"/>
    <cellStyle name="20% - Énfasis4 21" xfId="445"/>
    <cellStyle name="20% - Énfasis4 22" xfId="446"/>
    <cellStyle name="20% - Énfasis4 23" xfId="447"/>
    <cellStyle name="20% - Énfasis4 24" xfId="448"/>
    <cellStyle name="20% - Énfasis4 25" xfId="449"/>
    <cellStyle name="20% - Énfasis4 26" xfId="450"/>
    <cellStyle name="20% - Énfasis4 27" xfId="451"/>
    <cellStyle name="20% - Énfasis4 28" xfId="452"/>
    <cellStyle name="20% - Énfasis4 29" xfId="453"/>
    <cellStyle name="20% - Énfasis4 3" xfId="454"/>
    <cellStyle name="20% - Énfasis4 3 2" xfId="455"/>
    <cellStyle name="20% - Énfasis4 3 2 2" xfId="456"/>
    <cellStyle name="20% - Énfasis4 3 2 3" xfId="457"/>
    <cellStyle name="20% - Énfasis4 3 2 4" xfId="458"/>
    <cellStyle name="20% - Énfasis4 3 2 5" xfId="459"/>
    <cellStyle name="20% - Énfasis4 3 3" xfId="460"/>
    <cellStyle name="20% - Énfasis4 3 4" xfId="461"/>
    <cellStyle name="20% - Énfasis4 3 5" xfId="462"/>
    <cellStyle name="20% - Énfasis4 3 6" xfId="463"/>
    <cellStyle name="20% - Énfasis4 30" xfId="464"/>
    <cellStyle name="20% - Énfasis4 31" xfId="465"/>
    <cellStyle name="20% - Énfasis4 32" xfId="466"/>
    <cellStyle name="20% - Énfasis4 4" xfId="467"/>
    <cellStyle name="20% - Énfasis4 4 2" xfId="468"/>
    <cellStyle name="20% - Énfasis4 4 2 2" xfId="469"/>
    <cellStyle name="20% - Énfasis4 4 2 3" xfId="470"/>
    <cellStyle name="20% - Énfasis4 4 2 4" xfId="471"/>
    <cellStyle name="20% - Énfasis4 4 2 5" xfId="472"/>
    <cellStyle name="20% - Énfasis4 4 3" xfId="473"/>
    <cellStyle name="20% - Énfasis4 4 4" xfId="474"/>
    <cellStyle name="20% - Énfasis4 4 5" xfId="475"/>
    <cellStyle name="20% - Énfasis4 4 6" xfId="476"/>
    <cellStyle name="20% - Énfasis4 5" xfId="477"/>
    <cellStyle name="20% - Énfasis4 5 2" xfId="478"/>
    <cellStyle name="20% - Énfasis4 5 2 2" xfId="479"/>
    <cellStyle name="20% - Énfasis4 5 2 3" xfId="480"/>
    <cellStyle name="20% - Énfasis4 5 2 4" xfId="481"/>
    <cellStyle name="20% - Énfasis4 5 2 5" xfId="482"/>
    <cellStyle name="20% - Énfasis4 5 3" xfId="483"/>
    <cellStyle name="20% - Énfasis4 5 4" xfId="484"/>
    <cellStyle name="20% - Énfasis4 5 5" xfId="485"/>
    <cellStyle name="20% - Énfasis4 5 6" xfId="486"/>
    <cellStyle name="20% - Énfasis4 6" xfId="487"/>
    <cellStyle name="20% - Énfasis4 6 2" xfId="488"/>
    <cellStyle name="20% - Énfasis4 6 2 2" xfId="489"/>
    <cellStyle name="20% - Énfasis4 6 2 3" xfId="490"/>
    <cellStyle name="20% - Énfasis4 6 2 4" xfId="491"/>
    <cellStyle name="20% - Énfasis4 6 2 5" xfId="492"/>
    <cellStyle name="20% - Énfasis4 6 3" xfId="493"/>
    <cellStyle name="20% - Énfasis4 6 4" xfId="494"/>
    <cellStyle name="20% - Énfasis4 6 5" xfId="495"/>
    <cellStyle name="20% - Énfasis4 6 6" xfId="496"/>
    <cellStyle name="20% - Énfasis4 7" xfId="497"/>
    <cellStyle name="20% - Énfasis4 7 2" xfId="498"/>
    <cellStyle name="20% - Énfasis4 7 2 2" xfId="499"/>
    <cellStyle name="20% - Énfasis4 7 2 3" xfId="500"/>
    <cellStyle name="20% - Énfasis4 7 2 4" xfId="501"/>
    <cellStyle name="20% - Énfasis4 7 2 5" xfId="502"/>
    <cellStyle name="20% - Énfasis4 7 3" xfId="503"/>
    <cellStyle name="20% - Énfasis4 7 4" xfId="504"/>
    <cellStyle name="20% - Énfasis4 7 5" xfId="505"/>
    <cellStyle name="20% - Énfasis4 7 6" xfId="506"/>
    <cellStyle name="20% - Énfasis4 8" xfId="507"/>
    <cellStyle name="20% - Énfasis4 8 2" xfId="508"/>
    <cellStyle name="20% - Énfasis4 8 2 2" xfId="509"/>
    <cellStyle name="20% - Énfasis4 8 2 3" xfId="510"/>
    <cellStyle name="20% - Énfasis4 8 2 4" xfId="511"/>
    <cellStyle name="20% - Énfasis4 8 2 5" xfId="512"/>
    <cellStyle name="20% - Énfasis4 8 3" xfId="513"/>
    <cellStyle name="20% - Énfasis4 8 4" xfId="514"/>
    <cellStyle name="20% - Énfasis4 8 5" xfId="515"/>
    <cellStyle name="20% - Énfasis4 8 6" xfId="516"/>
    <cellStyle name="20% - Énfasis4 9" xfId="517"/>
    <cellStyle name="20% - Énfasis4 9 2" xfId="518"/>
    <cellStyle name="20% - Énfasis4 9 3" xfId="519"/>
    <cellStyle name="20% - Énfasis4 9 4" xfId="520"/>
    <cellStyle name="20% - Énfasis4 9 5" xfId="521"/>
    <cellStyle name="20% - Énfasis5 10" xfId="522"/>
    <cellStyle name="20% - Énfasis5 10 2" xfId="523"/>
    <cellStyle name="20% - Énfasis5 10 3" xfId="524"/>
    <cellStyle name="20% - Énfasis5 10 4" xfId="525"/>
    <cellStyle name="20% - Énfasis5 10 5" xfId="526"/>
    <cellStyle name="20% - Énfasis5 11" xfId="527"/>
    <cellStyle name="20% - Énfasis5 11 2" xfId="528"/>
    <cellStyle name="20% - Énfasis5 11 3" xfId="529"/>
    <cellStyle name="20% - Énfasis5 11 4" xfId="530"/>
    <cellStyle name="20% - Énfasis5 11 5" xfId="531"/>
    <cellStyle name="20% - Énfasis5 12" xfId="532"/>
    <cellStyle name="20% - Énfasis5 12 2" xfId="533"/>
    <cellStyle name="20% - Énfasis5 12 3" xfId="534"/>
    <cellStyle name="20% - Énfasis5 12 4" xfId="535"/>
    <cellStyle name="20% - Énfasis5 12 5" xfId="536"/>
    <cellStyle name="20% - Énfasis5 13" xfId="537"/>
    <cellStyle name="20% - Énfasis5 13 2" xfId="538"/>
    <cellStyle name="20% - Énfasis5 13 3" xfId="539"/>
    <cellStyle name="20% - Énfasis5 13 4" xfId="540"/>
    <cellStyle name="20% - Énfasis5 13 5" xfId="541"/>
    <cellStyle name="20% - Énfasis5 14" xfId="542"/>
    <cellStyle name="20% - Énfasis5 14 2" xfId="543"/>
    <cellStyle name="20% - Énfasis5 14 3" xfId="544"/>
    <cellStyle name="20% - Énfasis5 14 4" xfId="545"/>
    <cellStyle name="20% - Énfasis5 14 5" xfId="546"/>
    <cellStyle name="20% - Énfasis5 15" xfId="547"/>
    <cellStyle name="20% - Énfasis5 15 2" xfId="548"/>
    <cellStyle name="20% - Énfasis5 15 3" xfId="549"/>
    <cellStyle name="20% - Énfasis5 15 4" xfId="550"/>
    <cellStyle name="20% - Énfasis5 15 5" xfId="551"/>
    <cellStyle name="20% - Énfasis5 16" xfId="552"/>
    <cellStyle name="20% - Énfasis5 16 2" xfId="553"/>
    <cellStyle name="20% - Énfasis5 16 3" xfId="554"/>
    <cellStyle name="20% - Énfasis5 16 4" xfId="555"/>
    <cellStyle name="20% - Énfasis5 16 5" xfId="556"/>
    <cellStyle name="20% - Énfasis5 17" xfId="557"/>
    <cellStyle name="20% - Énfasis5 17 2" xfId="558"/>
    <cellStyle name="20% - Énfasis5 17 3" xfId="559"/>
    <cellStyle name="20% - Énfasis5 17 4" xfId="560"/>
    <cellStyle name="20% - Énfasis5 17 5" xfId="561"/>
    <cellStyle name="20% - Énfasis5 18" xfId="562"/>
    <cellStyle name="20% - Énfasis5 19" xfId="563"/>
    <cellStyle name="20% - Énfasis5 2" xfId="564"/>
    <cellStyle name="20% - Énfasis5 2 2" xfId="565"/>
    <cellStyle name="20% - Énfasis5 2 2 2" xfId="566"/>
    <cellStyle name="20% - Énfasis5 2 2 3" xfId="567"/>
    <cellStyle name="20% - Énfasis5 2 2 4" xfId="568"/>
    <cellStyle name="20% - Énfasis5 2 2 5" xfId="569"/>
    <cellStyle name="20% - Énfasis5 2 3" xfId="570"/>
    <cellStyle name="20% - Énfasis5 2 4" xfId="571"/>
    <cellStyle name="20% - Énfasis5 2 5" xfId="572"/>
    <cellStyle name="20% - Énfasis5 2 6" xfId="573"/>
    <cellStyle name="20% - Énfasis5 20" xfId="574"/>
    <cellStyle name="20% - Énfasis5 21" xfId="575"/>
    <cellStyle name="20% - Énfasis5 22" xfId="576"/>
    <cellStyle name="20% - Énfasis5 23" xfId="577"/>
    <cellStyle name="20% - Énfasis5 24" xfId="578"/>
    <cellStyle name="20% - Énfasis5 25" xfId="579"/>
    <cellStyle name="20% - Énfasis5 26" xfId="580"/>
    <cellStyle name="20% - Énfasis5 27" xfId="581"/>
    <cellStyle name="20% - Énfasis5 28" xfId="582"/>
    <cellStyle name="20% - Énfasis5 29" xfId="583"/>
    <cellStyle name="20% - Énfasis5 3" xfId="584"/>
    <cellStyle name="20% - Énfasis5 3 2" xfId="585"/>
    <cellStyle name="20% - Énfasis5 3 2 2" xfId="586"/>
    <cellStyle name="20% - Énfasis5 3 2 3" xfId="587"/>
    <cellStyle name="20% - Énfasis5 3 2 4" xfId="588"/>
    <cellStyle name="20% - Énfasis5 3 2 5" xfId="589"/>
    <cellStyle name="20% - Énfasis5 3 3" xfId="590"/>
    <cellStyle name="20% - Énfasis5 3 4" xfId="591"/>
    <cellStyle name="20% - Énfasis5 3 5" xfId="592"/>
    <cellStyle name="20% - Énfasis5 3 6" xfId="593"/>
    <cellStyle name="20% - Énfasis5 30" xfId="594"/>
    <cellStyle name="20% - Énfasis5 31" xfId="595"/>
    <cellStyle name="20% - Énfasis5 32" xfId="596"/>
    <cellStyle name="20% - Énfasis5 4" xfId="597"/>
    <cellStyle name="20% - Énfasis5 4 2" xfId="598"/>
    <cellStyle name="20% - Énfasis5 4 2 2" xfId="599"/>
    <cellStyle name="20% - Énfasis5 4 2 3" xfId="600"/>
    <cellStyle name="20% - Énfasis5 4 2 4" xfId="601"/>
    <cellStyle name="20% - Énfasis5 4 2 5" xfId="602"/>
    <cellStyle name="20% - Énfasis5 4 3" xfId="603"/>
    <cellStyle name="20% - Énfasis5 4 4" xfId="604"/>
    <cellStyle name="20% - Énfasis5 4 5" xfId="605"/>
    <cellStyle name="20% - Énfasis5 4 6" xfId="606"/>
    <cellStyle name="20% - Énfasis5 5" xfId="607"/>
    <cellStyle name="20% - Énfasis5 5 2" xfId="608"/>
    <cellStyle name="20% - Énfasis5 5 2 2" xfId="609"/>
    <cellStyle name="20% - Énfasis5 5 2 3" xfId="610"/>
    <cellStyle name="20% - Énfasis5 5 2 4" xfId="611"/>
    <cellStyle name="20% - Énfasis5 5 2 5" xfId="612"/>
    <cellStyle name="20% - Énfasis5 5 3" xfId="613"/>
    <cellStyle name="20% - Énfasis5 5 4" xfId="614"/>
    <cellStyle name="20% - Énfasis5 5 5" xfId="615"/>
    <cellStyle name="20% - Énfasis5 5 6" xfId="616"/>
    <cellStyle name="20% - Énfasis5 6" xfId="617"/>
    <cellStyle name="20% - Énfasis5 6 2" xfId="618"/>
    <cellStyle name="20% - Énfasis5 6 2 2" xfId="619"/>
    <cellStyle name="20% - Énfasis5 6 2 3" xfId="620"/>
    <cellStyle name="20% - Énfasis5 6 2 4" xfId="621"/>
    <cellStyle name="20% - Énfasis5 6 2 5" xfId="622"/>
    <cellStyle name="20% - Énfasis5 6 3" xfId="623"/>
    <cellStyle name="20% - Énfasis5 6 4" xfId="624"/>
    <cellStyle name="20% - Énfasis5 6 5" xfId="625"/>
    <cellStyle name="20% - Énfasis5 6 6" xfId="626"/>
    <cellStyle name="20% - Énfasis5 7" xfId="627"/>
    <cellStyle name="20% - Énfasis5 7 2" xfId="628"/>
    <cellStyle name="20% - Énfasis5 7 2 2" xfId="629"/>
    <cellStyle name="20% - Énfasis5 7 2 3" xfId="630"/>
    <cellStyle name="20% - Énfasis5 7 2 4" xfId="631"/>
    <cellStyle name="20% - Énfasis5 7 2 5" xfId="632"/>
    <cellStyle name="20% - Énfasis5 7 3" xfId="633"/>
    <cellStyle name="20% - Énfasis5 7 4" xfId="634"/>
    <cellStyle name="20% - Énfasis5 7 5" xfId="635"/>
    <cellStyle name="20% - Énfasis5 7 6" xfId="636"/>
    <cellStyle name="20% - Énfasis5 8" xfId="637"/>
    <cellStyle name="20% - Énfasis5 8 2" xfId="638"/>
    <cellStyle name="20% - Énfasis5 8 2 2" xfId="639"/>
    <cellStyle name="20% - Énfasis5 8 2 3" xfId="640"/>
    <cellStyle name="20% - Énfasis5 8 2 4" xfId="641"/>
    <cellStyle name="20% - Énfasis5 8 2 5" xfId="642"/>
    <cellStyle name="20% - Énfasis5 8 3" xfId="643"/>
    <cellStyle name="20% - Énfasis5 8 4" xfId="644"/>
    <cellStyle name="20% - Énfasis5 8 5" xfId="645"/>
    <cellStyle name="20% - Énfasis5 8 6" xfId="646"/>
    <cellStyle name="20% - Énfasis5 9" xfId="647"/>
    <cellStyle name="20% - Énfasis5 9 2" xfId="648"/>
    <cellStyle name="20% - Énfasis5 9 3" xfId="649"/>
    <cellStyle name="20% - Énfasis5 9 4" xfId="650"/>
    <cellStyle name="20% - Énfasis5 9 5" xfId="651"/>
    <cellStyle name="20% - Énfasis6 10" xfId="652"/>
    <cellStyle name="20% - Énfasis6 10 2" xfId="653"/>
    <cellStyle name="20% - Énfasis6 10 3" xfId="654"/>
    <cellStyle name="20% - Énfasis6 10 4" xfId="655"/>
    <cellStyle name="20% - Énfasis6 10 5" xfId="656"/>
    <cellStyle name="20% - Énfasis6 11" xfId="657"/>
    <cellStyle name="20% - Énfasis6 11 2" xfId="658"/>
    <cellStyle name="20% - Énfasis6 11 3" xfId="659"/>
    <cellStyle name="20% - Énfasis6 11 4" xfId="660"/>
    <cellStyle name="20% - Énfasis6 11 5" xfId="661"/>
    <cellStyle name="20% - Énfasis6 12" xfId="662"/>
    <cellStyle name="20% - Énfasis6 12 2" xfId="663"/>
    <cellStyle name="20% - Énfasis6 12 3" xfId="664"/>
    <cellStyle name="20% - Énfasis6 12 4" xfId="665"/>
    <cellStyle name="20% - Énfasis6 12 5" xfId="666"/>
    <cellStyle name="20% - Énfasis6 13" xfId="667"/>
    <cellStyle name="20% - Énfasis6 13 2" xfId="668"/>
    <cellStyle name="20% - Énfasis6 13 3" xfId="669"/>
    <cellStyle name="20% - Énfasis6 13 4" xfId="670"/>
    <cellStyle name="20% - Énfasis6 13 5" xfId="671"/>
    <cellStyle name="20% - Énfasis6 14" xfId="672"/>
    <cellStyle name="20% - Énfasis6 14 2" xfId="673"/>
    <cellStyle name="20% - Énfasis6 14 3" xfId="674"/>
    <cellStyle name="20% - Énfasis6 14 4" xfId="675"/>
    <cellStyle name="20% - Énfasis6 14 5" xfId="676"/>
    <cellStyle name="20% - Énfasis6 15" xfId="677"/>
    <cellStyle name="20% - Énfasis6 15 2" xfId="678"/>
    <cellStyle name="20% - Énfasis6 15 3" xfId="679"/>
    <cellStyle name="20% - Énfasis6 15 4" xfId="680"/>
    <cellStyle name="20% - Énfasis6 15 5" xfId="681"/>
    <cellStyle name="20% - Énfasis6 16" xfId="682"/>
    <cellStyle name="20% - Énfasis6 16 2" xfId="683"/>
    <cellStyle name="20% - Énfasis6 16 3" xfId="684"/>
    <cellStyle name="20% - Énfasis6 16 4" xfId="685"/>
    <cellStyle name="20% - Énfasis6 16 5" xfId="686"/>
    <cellStyle name="20% - Énfasis6 17" xfId="687"/>
    <cellStyle name="20% - Énfasis6 17 2" xfId="688"/>
    <cellStyle name="20% - Énfasis6 17 3" xfId="689"/>
    <cellStyle name="20% - Énfasis6 17 4" xfId="690"/>
    <cellStyle name="20% - Énfasis6 17 5" xfId="691"/>
    <cellStyle name="20% - Énfasis6 18" xfId="692"/>
    <cellStyle name="20% - Énfasis6 19" xfId="693"/>
    <cellStyle name="20% - Énfasis6 2" xfId="694"/>
    <cellStyle name="20% - Énfasis6 2 2" xfId="695"/>
    <cellStyle name="20% - Énfasis6 2 2 2" xfId="696"/>
    <cellStyle name="20% - Énfasis6 2 2 3" xfId="697"/>
    <cellStyle name="20% - Énfasis6 2 2 4" xfId="698"/>
    <cellStyle name="20% - Énfasis6 2 2 5" xfId="699"/>
    <cellStyle name="20% - Énfasis6 2 3" xfId="700"/>
    <cellStyle name="20% - Énfasis6 2 4" xfId="701"/>
    <cellStyle name="20% - Énfasis6 2 5" xfId="702"/>
    <cellStyle name="20% - Énfasis6 2 6" xfId="703"/>
    <cellStyle name="20% - Énfasis6 20" xfId="704"/>
    <cellStyle name="20% - Énfasis6 21" xfId="705"/>
    <cellStyle name="20% - Énfasis6 22" xfId="706"/>
    <cellStyle name="20% - Énfasis6 23" xfId="707"/>
    <cellStyle name="20% - Énfasis6 24" xfId="708"/>
    <cellStyle name="20% - Énfasis6 25" xfId="709"/>
    <cellStyle name="20% - Énfasis6 26" xfId="710"/>
    <cellStyle name="20% - Énfasis6 27" xfId="711"/>
    <cellStyle name="20% - Énfasis6 28" xfId="712"/>
    <cellStyle name="20% - Énfasis6 29" xfId="713"/>
    <cellStyle name="20% - Énfasis6 3" xfId="714"/>
    <cellStyle name="20% - Énfasis6 3 2" xfId="715"/>
    <cellStyle name="20% - Énfasis6 3 2 2" xfId="716"/>
    <cellStyle name="20% - Énfasis6 3 2 3" xfId="717"/>
    <cellStyle name="20% - Énfasis6 3 2 4" xfId="718"/>
    <cellStyle name="20% - Énfasis6 3 2 5" xfId="719"/>
    <cellStyle name="20% - Énfasis6 3 3" xfId="720"/>
    <cellStyle name="20% - Énfasis6 3 4" xfId="721"/>
    <cellStyle name="20% - Énfasis6 3 5" xfId="722"/>
    <cellStyle name="20% - Énfasis6 3 6" xfId="723"/>
    <cellStyle name="20% - Énfasis6 30" xfId="724"/>
    <cellStyle name="20% - Énfasis6 31" xfId="725"/>
    <cellStyle name="20% - Énfasis6 32" xfId="726"/>
    <cellStyle name="20% - Énfasis6 4" xfId="727"/>
    <cellStyle name="20% - Énfasis6 4 2" xfId="728"/>
    <cellStyle name="20% - Énfasis6 4 2 2" xfId="729"/>
    <cellStyle name="20% - Énfasis6 4 2 3" xfId="730"/>
    <cellStyle name="20% - Énfasis6 4 2 4" xfId="731"/>
    <cellStyle name="20% - Énfasis6 4 2 5" xfId="732"/>
    <cellStyle name="20% - Énfasis6 4 3" xfId="733"/>
    <cellStyle name="20% - Énfasis6 4 4" xfId="734"/>
    <cellStyle name="20% - Énfasis6 4 5" xfId="735"/>
    <cellStyle name="20% - Énfasis6 4 6" xfId="736"/>
    <cellStyle name="20% - Énfasis6 5" xfId="737"/>
    <cellStyle name="20% - Énfasis6 5 2" xfId="738"/>
    <cellStyle name="20% - Énfasis6 5 2 2" xfId="739"/>
    <cellStyle name="20% - Énfasis6 5 2 3" xfId="740"/>
    <cellStyle name="20% - Énfasis6 5 2 4" xfId="741"/>
    <cellStyle name="20% - Énfasis6 5 2 5" xfId="742"/>
    <cellStyle name="20% - Énfasis6 5 3" xfId="743"/>
    <cellStyle name="20% - Énfasis6 5 4" xfId="744"/>
    <cellStyle name="20% - Énfasis6 5 5" xfId="745"/>
    <cellStyle name="20% - Énfasis6 5 6" xfId="746"/>
    <cellStyle name="20% - Énfasis6 6" xfId="747"/>
    <cellStyle name="20% - Énfasis6 6 2" xfId="748"/>
    <cellStyle name="20% - Énfasis6 6 2 2" xfId="749"/>
    <cellStyle name="20% - Énfasis6 6 2 3" xfId="750"/>
    <cellStyle name="20% - Énfasis6 6 2 4" xfId="751"/>
    <cellStyle name="20% - Énfasis6 6 2 5" xfId="752"/>
    <cellStyle name="20% - Énfasis6 6 3" xfId="753"/>
    <cellStyle name="20% - Énfasis6 6 4" xfId="754"/>
    <cellStyle name="20% - Énfasis6 6 5" xfId="755"/>
    <cellStyle name="20% - Énfasis6 6 6" xfId="756"/>
    <cellStyle name="20% - Énfasis6 7" xfId="757"/>
    <cellStyle name="20% - Énfasis6 7 2" xfId="758"/>
    <cellStyle name="20% - Énfasis6 7 2 2" xfId="759"/>
    <cellStyle name="20% - Énfasis6 7 2 3" xfId="760"/>
    <cellStyle name="20% - Énfasis6 7 2 4" xfId="761"/>
    <cellStyle name="20% - Énfasis6 7 2 5" xfId="762"/>
    <cellStyle name="20% - Énfasis6 7 3" xfId="763"/>
    <cellStyle name="20% - Énfasis6 7 4" xfId="764"/>
    <cellStyle name="20% - Énfasis6 7 5" xfId="765"/>
    <cellStyle name="20% - Énfasis6 7 6" xfId="766"/>
    <cellStyle name="20% - Énfasis6 8" xfId="767"/>
    <cellStyle name="20% - Énfasis6 8 2" xfId="768"/>
    <cellStyle name="20% - Énfasis6 8 2 2" xfId="769"/>
    <cellStyle name="20% - Énfasis6 8 2 3" xfId="770"/>
    <cellStyle name="20% - Énfasis6 8 2 4" xfId="771"/>
    <cellStyle name="20% - Énfasis6 8 2 5" xfId="772"/>
    <cellStyle name="20% - Énfasis6 8 3" xfId="773"/>
    <cellStyle name="20% - Énfasis6 8 4" xfId="774"/>
    <cellStyle name="20% - Énfasis6 8 5" xfId="775"/>
    <cellStyle name="20% - Énfasis6 8 6" xfId="776"/>
    <cellStyle name="20% - Énfasis6 9" xfId="777"/>
    <cellStyle name="20% - Énfasis6 9 2" xfId="778"/>
    <cellStyle name="20% - Énfasis6 9 3" xfId="779"/>
    <cellStyle name="20% - Énfasis6 9 4" xfId="780"/>
    <cellStyle name="20% - Énfasis6 9 5" xfId="781"/>
    <cellStyle name="40% - Énfasis1 10" xfId="782"/>
    <cellStyle name="40% - Énfasis1 10 2" xfId="783"/>
    <cellStyle name="40% - Énfasis1 10 3" xfId="784"/>
    <cellStyle name="40% - Énfasis1 10 4" xfId="785"/>
    <cellStyle name="40% - Énfasis1 10 5" xfId="786"/>
    <cellStyle name="40% - Énfasis1 11" xfId="787"/>
    <cellStyle name="40% - Énfasis1 11 2" xfId="788"/>
    <cellStyle name="40% - Énfasis1 11 3" xfId="789"/>
    <cellStyle name="40% - Énfasis1 11 4" xfId="790"/>
    <cellStyle name="40% - Énfasis1 11 5" xfId="791"/>
    <cellStyle name="40% - Énfasis1 12" xfId="792"/>
    <cellStyle name="40% - Énfasis1 12 2" xfId="793"/>
    <cellStyle name="40% - Énfasis1 12 3" xfId="794"/>
    <cellStyle name="40% - Énfasis1 12 4" xfId="795"/>
    <cellStyle name="40% - Énfasis1 12 5" xfId="796"/>
    <cellStyle name="40% - Énfasis1 13" xfId="797"/>
    <cellStyle name="40% - Énfasis1 13 2" xfId="798"/>
    <cellStyle name="40% - Énfasis1 13 3" xfId="799"/>
    <cellStyle name="40% - Énfasis1 13 4" xfId="800"/>
    <cellStyle name="40% - Énfasis1 13 5" xfId="801"/>
    <cellStyle name="40% - Énfasis1 14" xfId="802"/>
    <cellStyle name="40% - Énfasis1 14 2" xfId="803"/>
    <cellStyle name="40% - Énfasis1 14 3" xfId="804"/>
    <cellStyle name="40% - Énfasis1 14 4" xfId="805"/>
    <cellStyle name="40% - Énfasis1 14 5" xfId="806"/>
    <cellStyle name="40% - Énfasis1 15" xfId="807"/>
    <cellStyle name="40% - Énfasis1 15 2" xfId="808"/>
    <cellStyle name="40% - Énfasis1 15 3" xfId="809"/>
    <cellStyle name="40% - Énfasis1 15 4" xfId="810"/>
    <cellStyle name="40% - Énfasis1 15 5" xfId="811"/>
    <cellStyle name="40% - Énfasis1 16" xfId="812"/>
    <cellStyle name="40% - Énfasis1 16 2" xfId="813"/>
    <cellStyle name="40% - Énfasis1 16 3" xfId="814"/>
    <cellStyle name="40% - Énfasis1 16 4" xfId="815"/>
    <cellStyle name="40% - Énfasis1 16 5" xfId="816"/>
    <cellStyle name="40% - Énfasis1 17" xfId="817"/>
    <cellStyle name="40% - Énfasis1 17 2" xfId="818"/>
    <cellStyle name="40% - Énfasis1 17 3" xfId="819"/>
    <cellStyle name="40% - Énfasis1 17 4" xfId="820"/>
    <cellStyle name="40% - Énfasis1 17 5" xfId="821"/>
    <cellStyle name="40% - Énfasis1 18" xfId="822"/>
    <cellStyle name="40% - Énfasis1 19" xfId="823"/>
    <cellStyle name="40% - Énfasis1 2" xfId="824"/>
    <cellStyle name="40% - Énfasis1 2 2" xfId="825"/>
    <cellStyle name="40% - Énfasis1 2 2 2" xfId="826"/>
    <cellStyle name="40% - Énfasis1 2 2 3" xfId="827"/>
    <cellStyle name="40% - Énfasis1 2 2 4" xfId="828"/>
    <cellStyle name="40% - Énfasis1 2 2 5" xfId="829"/>
    <cellStyle name="40% - Énfasis1 2 3" xfId="830"/>
    <cellStyle name="40% - Énfasis1 2 4" xfId="831"/>
    <cellStyle name="40% - Énfasis1 2 5" xfId="832"/>
    <cellStyle name="40% - Énfasis1 2 6" xfId="833"/>
    <cellStyle name="40% - Énfasis1 20" xfId="834"/>
    <cellStyle name="40% - Énfasis1 21" xfId="835"/>
    <cellStyle name="40% - Énfasis1 22" xfId="836"/>
    <cellStyle name="40% - Énfasis1 23" xfId="837"/>
    <cellStyle name="40% - Énfasis1 24" xfId="838"/>
    <cellStyle name="40% - Énfasis1 25" xfId="839"/>
    <cellStyle name="40% - Énfasis1 26" xfId="840"/>
    <cellStyle name="40% - Énfasis1 27" xfId="841"/>
    <cellStyle name="40% - Énfasis1 28" xfId="842"/>
    <cellStyle name="40% - Énfasis1 29" xfId="843"/>
    <cellStyle name="40% - Énfasis1 3" xfId="844"/>
    <cellStyle name="40% - Énfasis1 3 2" xfId="845"/>
    <cellStyle name="40% - Énfasis1 3 2 2" xfId="846"/>
    <cellStyle name="40% - Énfasis1 3 2 3" xfId="847"/>
    <cellStyle name="40% - Énfasis1 3 2 4" xfId="848"/>
    <cellStyle name="40% - Énfasis1 3 2 5" xfId="849"/>
    <cellStyle name="40% - Énfasis1 3 3" xfId="850"/>
    <cellStyle name="40% - Énfasis1 3 4" xfId="851"/>
    <cellStyle name="40% - Énfasis1 3 5" xfId="852"/>
    <cellStyle name="40% - Énfasis1 3 6" xfId="853"/>
    <cellStyle name="40% - Énfasis1 30" xfId="854"/>
    <cellStyle name="40% - Énfasis1 31" xfId="855"/>
    <cellStyle name="40% - Énfasis1 32" xfId="856"/>
    <cellStyle name="40% - Énfasis1 4" xfId="857"/>
    <cellStyle name="40% - Énfasis1 4 2" xfId="858"/>
    <cellStyle name="40% - Énfasis1 4 2 2" xfId="859"/>
    <cellStyle name="40% - Énfasis1 4 2 3" xfId="860"/>
    <cellStyle name="40% - Énfasis1 4 2 4" xfId="861"/>
    <cellStyle name="40% - Énfasis1 4 2 5" xfId="862"/>
    <cellStyle name="40% - Énfasis1 4 3" xfId="863"/>
    <cellStyle name="40% - Énfasis1 4 4" xfId="864"/>
    <cellStyle name="40% - Énfasis1 4 5" xfId="865"/>
    <cellStyle name="40% - Énfasis1 4 6" xfId="866"/>
    <cellStyle name="40% - Énfasis1 5" xfId="867"/>
    <cellStyle name="40% - Énfasis1 5 2" xfId="868"/>
    <cellStyle name="40% - Énfasis1 5 2 2" xfId="869"/>
    <cellStyle name="40% - Énfasis1 5 2 3" xfId="870"/>
    <cellStyle name="40% - Énfasis1 5 2 4" xfId="871"/>
    <cellStyle name="40% - Énfasis1 5 2 5" xfId="872"/>
    <cellStyle name="40% - Énfasis1 5 3" xfId="873"/>
    <cellStyle name="40% - Énfasis1 5 4" xfId="874"/>
    <cellStyle name="40% - Énfasis1 5 5" xfId="875"/>
    <cellStyle name="40% - Énfasis1 5 6" xfId="876"/>
    <cellStyle name="40% - Énfasis1 6" xfId="877"/>
    <cellStyle name="40% - Énfasis1 6 2" xfId="878"/>
    <cellStyle name="40% - Énfasis1 6 2 2" xfId="879"/>
    <cellStyle name="40% - Énfasis1 6 2 3" xfId="880"/>
    <cellStyle name="40% - Énfasis1 6 2 4" xfId="881"/>
    <cellStyle name="40% - Énfasis1 6 2 5" xfId="882"/>
    <cellStyle name="40% - Énfasis1 6 3" xfId="883"/>
    <cellStyle name="40% - Énfasis1 6 4" xfId="884"/>
    <cellStyle name="40% - Énfasis1 6 5" xfId="885"/>
    <cellStyle name="40% - Énfasis1 6 6" xfId="886"/>
    <cellStyle name="40% - Énfasis1 7" xfId="887"/>
    <cellStyle name="40% - Énfasis1 7 2" xfId="888"/>
    <cellStyle name="40% - Énfasis1 7 2 2" xfId="889"/>
    <cellStyle name="40% - Énfasis1 7 2 3" xfId="890"/>
    <cellStyle name="40% - Énfasis1 7 2 4" xfId="891"/>
    <cellStyle name="40% - Énfasis1 7 2 5" xfId="892"/>
    <cellStyle name="40% - Énfasis1 7 3" xfId="893"/>
    <cellStyle name="40% - Énfasis1 7 4" xfId="894"/>
    <cellStyle name="40% - Énfasis1 7 5" xfId="895"/>
    <cellStyle name="40% - Énfasis1 7 6" xfId="896"/>
    <cellStyle name="40% - Énfasis1 8" xfId="897"/>
    <cellStyle name="40% - Énfasis1 8 2" xfId="898"/>
    <cellStyle name="40% - Énfasis1 8 2 2" xfId="899"/>
    <cellStyle name="40% - Énfasis1 8 2 3" xfId="900"/>
    <cellStyle name="40% - Énfasis1 8 2 4" xfId="901"/>
    <cellStyle name="40% - Énfasis1 8 2 5" xfId="902"/>
    <cellStyle name="40% - Énfasis1 8 3" xfId="903"/>
    <cellStyle name="40% - Énfasis1 8 4" xfId="904"/>
    <cellStyle name="40% - Énfasis1 8 5" xfId="905"/>
    <cellStyle name="40% - Énfasis1 8 6" xfId="906"/>
    <cellStyle name="40% - Énfasis1 9" xfId="907"/>
    <cellStyle name="40% - Énfasis1 9 2" xfId="908"/>
    <cellStyle name="40% - Énfasis1 9 3" xfId="909"/>
    <cellStyle name="40% - Énfasis1 9 4" xfId="910"/>
    <cellStyle name="40% - Énfasis1 9 5" xfId="911"/>
    <cellStyle name="40% - Énfasis2 10" xfId="912"/>
    <cellStyle name="40% - Énfasis2 10 2" xfId="913"/>
    <cellStyle name="40% - Énfasis2 10 3" xfId="914"/>
    <cellStyle name="40% - Énfasis2 10 4" xfId="915"/>
    <cellStyle name="40% - Énfasis2 10 5" xfId="916"/>
    <cellStyle name="40% - Énfasis2 11" xfId="917"/>
    <cellStyle name="40% - Énfasis2 11 2" xfId="918"/>
    <cellStyle name="40% - Énfasis2 11 3" xfId="919"/>
    <cellStyle name="40% - Énfasis2 11 4" xfId="920"/>
    <cellStyle name="40% - Énfasis2 11 5" xfId="921"/>
    <cellStyle name="40% - Énfasis2 12" xfId="922"/>
    <cellStyle name="40% - Énfasis2 12 2" xfId="923"/>
    <cellStyle name="40% - Énfasis2 12 3" xfId="924"/>
    <cellStyle name="40% - Énfasis2 12 4" xfId="925"/>
    <cellStyle name="40% - Énfasis2 12 5" xfId="926"/>
    <cellStyle name="40% - Énfasis2 13" xfId="927"/>
    <cellStyle name="40% - Énfasis2 13 2" xfId="928"/>
    <cellStyle name="40% - Énfasis2 13 3" xfId="929"/>
    <cellStyle name="40% - Énfasis2 13 4" xfId="930"/>
    <cellStyle name="40% - Énfasis2 13 5" xfId="931"/>
    <cellStyle name="40% - Énfasis2 14" xfId="932"/>
    <cellStyle name="40% - Énfasis2 14 2" xfId="933"/>
    <cellStyle name="40% - Énfasis2 14 3" xfId="934"/>
    <cellStyle name="40% - Énfasis2 14 4" xfId="935"/>
    <cellStyle name="40% - Énfasis2 14 5" xfId="936"/>
    <cellStyle name="40% - Énfasis2 15" xfId="937"/>
    <cellStyle name="40% - Énfasis2 15 2" xfId="938"/>
    <cellStyle name="40% - Énfasis2 15 3" xfId="939"/>
    <cellStyle name="40% - Énfasis2 15 4" xfId="940"/>
    <cellStyle name="40% - Énfasis2 15 5" xfId="941"/>
    <cellStyle name="40% - Énfasis2 16" xfId="942"/>
    <cellStyle name="40% - Énfasis2 16 2" xfId="943"/>
    <cellStyle name="40% - Énfasis2 16 3" xfId="944"/>
    <cellStyle name="40% - Énfasis2 16 4" xfId="945"/>
    <cellStyle name="40% - Énfasis2 16 5" xfId="946"/>
    <cellStyle name="40% - Énfasis2 17" xfId="947"/>
    <cellStyle name="40% - Énfasis2 17 2" xfId="948"/>
    <cellStyle name="40% - Énfasis2 17 3" xfId="949"/>
    <cellStyle name="40% - Énfasis2 17 4" xfId="950"/>
    <cellStyle name="40% - Énfasis2 17 5" xfId="951"/>
    <cellStyle name="40% - Énfasis2 18" xfId="952"/>
    <cellStyle name="40% - Énfasis2 19" xfId="953"/>
    <cellStyle name="40% - Énfasis2 2" xfId="954"/>
    <cellStyle name="40% - Énfasis2 2 2" xfId="955"/>
    <cellStyle name="40% - Énfasis2 2 2 2" xfId="956"/>
    <cellStyle name="40% - Énfasis2 2 2 3" xfId="957"/>
    <cellStyle name="40% - Énfasis2 2 2 4" xfId="958"/>
    <cellStyle name="40% - Énfasis2 2 2 5" xfId="959"/>
    <cellStyle name="40% - Énfasis2 2 3" xfId="960"/>
    <cellStyle name="40% - Énfasis2 2 4" xfId="961"/>
    <cellStyle name="40% - Énfasis2 2 5" xfId="962"/>
    <cellStyle name="40% - Énfasis2 2 6" xfId="963"/>
    <cellStyle name="40% - Énfasis2 20" xfId="964"/>
    <cellStyle name="40% - Énfasis2 21" xfId="965"/>
    <cellStyle name="40% - Énfasis2 22" xfId="966"/>
    <cellStyle name="40% - Énfasis2 23" xfId="967"/>
    <cellStyle name="40% - Énfasis2 24" xfId="968"/>
    <cellStyle name="40% - Énfasis2 25" xfId="969"/>
    <cellStyle name="40% - Énfasis2 26" xfId="970"/>
    <cellStyle name="40% - Énfasis2 27" xfId="971"/>
    <cellStyle name="40% - Énfasis2 28" xfId="972"/>
    <cellStyle name="40% - Énfasis2 29" xfId="973"/>
    <cellStyle name="40% - Énfasis2 3" xfId="974"/>
    <cellStyle name="40% - Énfasis2 3 2" xfId="975"/>
    <cellStyle name="40% - Énfasis2 3 2 2" xfId="976"/>
    <cellStyle name="40% - Énfasis2 3 2 3" xfId="977"/>
    <cellStyle name="40% - Énfasis2 3 2 4" xfId="978"/>
    <cellStyle name="40% - Énfasis2 3 2 5" xfId="979"/>
    <cellStyle name="40% - Énfasis2 3 3" xfId="980"/>
    <cellStyle name="40% - Énfasis2 3 4" xfId="981"/>
    <cellStyle name="40% - Énfasis2 3 5" xfId="982"/>
    <cellStyle name="40% - Énfasis2 3 6" xfId="983"/>
    <cellStyle name="40% - Énfasis2 30" xfId="984"/>
    <cellStyle name="40% - Énfasis2 31" xfId="985"/>
    <cellStyle name="40% - Énfasis2 32" xfId="986"/>
    <cellStyle name="40% - Énfasis2 4" xfId="987"/>
    <cellStyle name="40% - Énfasis2 4 2" xfId="988"/>
    <cellStyle name="40% - Énfasis2 4 2 2" xfId="989"/>
    <cellStyle name="40% - Énfasis2 4 2 3" xfId="990"/>
    <cellStyle name="40% - Énfasis2 4 2 4" xfId="991"/>
    <cellStyle name="40% - Énfasis2 4 2 5" xfId="992"/>
    <cellStyle name="40% - Énfasis2 4 3" xfId="993"/>
    <cellStyle name="40% - Énfasis2 4 4" xfId="994"/>
    <cellStyle name="40% - Énfasis2 4 5" xfId="995"/>
    <cellStyle name="40% - Énfasis2 4 6" xfId="996"/>
    <cellStyle name="40% - Énfasis2 5" xfId="997"/>
    <cellStyle name="40% - Énfasis2 5 2" xfId="998"/>
    <cellStyle name="40% - Énfasis2 5 2 2" xfId="999"/>
    <cellStyle name="40% - Énfasis2 5 2 3" xfId="1000"/>
    <cellStyle name="40% - Énfasis2 5 2 4" xfId="1001"/>
    <cellStyle name="40% - Énfasis2 5 2 5" xfId="1002"/>
    <cellStyle name="40% - Énfasis2 5 3" xfId="1003"/>
    <cellStyle name="40% - Énfasis2 5 4" xfId="1004"/>
    <cellStyle name="40% - Énfasis2 5 5" xfId="1005"/>
    <cellStyle name="40% - Énfasis2 5 6" xfId="1006"/>
    <cellStyle name="40% - Énfasis2 6" xfId="1007"/>
    <cellStyle name="40% - Énfasis2 6 2" xfId="1008"/>
    <cellStyle name="40% - Énfasis2 6 2 2" xfId="1009"/>
    <cellStyle name="40% - Énfasis2 6 2 3" xfId="1010"/>
    <cellStyle name="40% - Énfasis2 6 2 4" xfId="1011"/>
    <cellStyle name="40% - Énfasis2 6 2 5" xfId="1012"/>
    <cellStyle name="40% - Énfasis2 6 3" xfId="1013"/>
    <cellStyle name="40% - Énfasis2 6 4" xfId="1014"/>
    <cellStyle name="40% - Énfasis2 6 5" xfId="1015"/>
    <cellStyle name="40% - Énfasis2 6 6" xfId="1016"/>
    <cellStyle name="40% - Énfasis2 7" xfId="1017"/>
    <cellStyle name="40% - Énfasis2 7 2" xfId="1018"/>
    <cellStyle name="40% - Énfasis2 7 2 2" xfId="1019"/>
    <cellStyle name="40% - Énfasis2 7 2 3" xfId="1020"/>
    <cellStyle name="40% - Énfasis2 7 2 4" xfId="1021"/>
    <cellStyle name="40% - Énfasis2 7 2 5" xfId="1022"/>
    <cellStyle name="40% - Énfasis2 7 3" xfId="1023"/>
    <cellStyle name="40% - Énfasis2 7 4" xfId="1024"/>
    <cellStyle name="40% - Énfasis2 7 5" xfId="1025"/>
    <cellStyle name="40% - Énfasis2 7 6" xfId="1026"/>
    <cellStyle name="40% - Énfasis2 8" xfId="1027"/>
    <cellStyle name="40% - Énfasis2 8 2" xfId="1028"/>
    <cellStyle name="40% - Énfasis2 8 2 2" xfId="1029"/>
    <cellStyle name="40% - Énfasis2 8 2 3" xfId="1030"/>
    <cellStyle name="40% - Énfasis2 8 2 4" xfId="1031"/>
    <cellStyle name="40% - Énfasis2 8 2 5" xfId="1032"/>
    <cellStyle name="40% - Énfasis2 8 3" xfId="1033"/>
    <cellStyle name="40% - Énfasis2 8 4" xfId="1034"/>
    <cellStyle name="40% - Énfasis2 8 5" xfId="1035"/>
    <cellStyle name="40% - Énfasis2 8 6" xfId="1036"/>
    <cellStyle name="40% - Énfasis2 9" xfId="1037"/>
    <cellStyle name="40% - Énfasis2 9 2" xfId="1038"/>
    <cellStyle name="40% - Énfasis2 9 3" xfId="1039"/>
    <cellStyle name="40% - Énfasis2 9 4" xfId="1040"/>
    <cellStyle name="40% - Énfasis2 9 5" xfId="1041"/>
    <cellStyle name="40% - Énfasis3 10" xfId="1042"/>
    <cellStyle name="40% - Énfasis3 10 2" xfId="1043"/>
    <cellStyle name="40% - Énfasis3 10 3" xfId="1044"/>
    <cellStyle name="40% - Énfasis3 10 4" xfId="1045"/>
    <cellStyle name="40% - Énfasis3 10 5" xfId="1046"/>
    <cellStyle name="40% - Énfasis3 11" xfId="1047"/>
    <cellStyle name="40% - Énfasis3 11 2" xfId="1048"/>
    <cellStyle name="40% - Énfasis3 11 3" xfId="1049"/>
    <cellStyle name="40% - Énfasis3 11 4" xfId="1050"/>
    <cellStyle name="40% - Énfasis3 11 5" xfId="1051"/>
    <cellStyle name="40% - Énfasis3 12" xfId="1052"/>
    <cellStyle name="40% - Énfasis3 12 2" xfId="1053"/>
    <cellStyle name="40% - Énfasis3 12 3" xfId="1054"/>
    <cellStyle name="40% - Énfasis3 12 4" xfId="1055"/>
    <cellStyle name="40% - Énfasis3 12 5" xfId="1056"/>
    <cellStyle name="40% - Énfasis3 13" xfId="1057"/>
    <cellStyle name="40% - Énfasis3 13 2" xfId="1058"/>
    <cellStyle name="40% - Énfasis3 13 3" xfId="1059"/>
    <cellStyle name="40% - Énfasis3 13 4" xfId="1060"/>
    <cellStyle name="40% - Énfasis3 13 5" xfId="1061"/>
    <cellStyle name="40% - Énfasis3 14" xfId="1062"/>
    <cellStyle name="40% - Énfasis3 14 2" xfId="1063"/>
    <cellStyle name="40% - Énfasis3 14 3" xfId="1064"/>
    <cellStyle name="40% - Énfasis3 14 4" xfId="1065"/>
    <cellStyle name="40% - Énfasis3 14 5" xfId="1066"/>
    <cellStyle name="40% - Énfasis3 15" xfId="1067"/>
    <cellStyle name="40% - Énfasis3 15 2" xfId="1068"/>
    <cellStyle name="40% - Énfasis3 15 3" xfId="1069"/>
    <cellStyle name="40% - Énfasis3 15 4" xfId="1070"/>
    <cellStyle name="40% - Énfasis3 15 5" xfId="1071"/>
    <cellStyle name="40% - Énfasis3 16" xfId="1072"/>
    <cellStyle name="40% - Énfasis3 16 2" xfId="1073"/>
    <cellStyle name="40% - Énfasis3 16 3" xfId="1074"/>
    <cellStyle name="40% - Énfasis3 16 4" xfId="1075"/>
    <cellStyle name="40% - Énfasis3 16 5" xfId="1076"/>
    <cellStyle name="40% - Énfasis3 17" xfId="1077"/>
    <cellStyle name="40% - Énfasis3 17 2" xfId="1078"/>
    <cellStyle name="40% - Énfasis3 17 3" xfId="1079"/>
    <cellStyle name="40% - Énfasis3 17 4" xfId="1080"/>
    <cellStyle name="40% - Énfasis3 17 5" xfId="1081"/>
    <cellStyle name="40% - Énfasis3 18" xfId="1082"/>
    <cellStyle name="40% - Énfasis3 19" xfId="1083"/>
    <cellStyle name="40% - Énfasis3 2" xfId="1084"/>
    <cellStyle name="40% - Énfasis3 2 2" xfId="1085"/>
    <cellStyle name="40% - Énfasis3 2 2 2" xfId="1086"/>
    <cellStyle name="40% - Énfasis3 2 2 3" xfId="1087"/>
    <cellStyle name="40% - Énfasis3 2 2 4" xfId="1088"/>
    <cellStyle name="40% - Énfasis3 2 2 5" xfId="1089"/>
    <cellStyle name="40% - Énfasis3 2 3" xfId="1090"/>
    <cellStyle name="40% - Énfasis3 2 4" xfId="1091"/>
    <cellStyle name="40% - Énfasis3 2 5" xfId="1092"/>
    <cellStyle name="40% - Énfasis3 2 6" xfId="1093"/>
    <cellStyle name="40% - Énfasis3 20" xfId="1094"/>
    <cellStyle name="40% - Énfasis3 21" xfId="1095"/>
    <cellStyle name="40% - Énfasis3 22" xfId="1096"/>
    <cellStyle name="40% - Énfasis3 23" xfId="1097"/>
    <cellStyle name="40% - Énfasis3 24" xfId="1098"/>
    <cellStyle name="40% - Énfasis3 25" xfId="1099"/>
    <cellStyle name="40% - Énfasis3 26" xfId="1100"/>
    <cellStyle name="40% - Énfasis3 27" xfId="1101"/>
    <cellStyle name="40% - Énfasis3 28" xfId="1102"/>
    <cellStyle name="40% - Énfasis3 29" xfId="1103"/>
    <cellStyle name="40% - Énfasis3 3" xfId="1104"/>
    <cellStyle name="40% - Énfasis3 3 2" xfId="1105"/>
    <cellStyle name="40% - Énfasis3 3 2 2" xfId="1106"/>
    <cellStyle name="40% - Énfasis3 3 2 3" xfId="1107"/>
    <cellStyle name="40% - Énfasis3 3 2 4" xfId="1108"/>
    <cellStyle name="40% - Énfasis3 3 2 5" xfId="1109"/>
    <cellStyle name="40% - Énfasis3 3 3" xfId="1110"/>
    <cellStyle name="40% - Énfasis3 3 4" xfId="1111"/>
    <cellStyle name="40% - Énfasis3 3 5" xfId="1112"/>
    <cellStyle name="40% - Énfasis3 3 6" xfId="1113"/>
    <cellStyle name="40% - Énfasis3 30" xfId="1114"/>
    <cellStyle name="40% - Énfasis3 31" xfId="1115"/>
    <cellStyle name="40% - Énfasis3 32" xfId="1116"/>
    <cellStyle name="40% - Énfasis3 4" xfId="1117"/>
    <cellStyle name="40% - Énfasis3 4 2" xfId="1118"/>
    <cellStyle name="40% - Énfasis3 4 2 2" xfId="1119"/>
    <cellStyle name="40% - Énfasis3 4 2 3" xfId="1120"/>
    <cellStyle name="40% - Énfasis3 4 2 4" xfId="1121"/>
    <cellStyle name="40% - Énfasis3 4 2 5" xfId="1122"/>
    <cellStyle name="40% - Énfasis3 4 3" xfId="1123"/>
    <cellStyle name="40% - Énfasis3 4 4" xfId="1124"/>
    <cellStyle name="40% - Énfasis3 4 5" xfId="1125"/>
    <cellStyle name="40% - Énfasis3 4 6" xfId="1126"/>
    <cellStyle name="40% - Énfasis3 5" xfId="1127"/>
    <cellStyle name="40% - Énfasis3 5 2" xfId="1128"/>
    <cellStyle name="40% - Énfasis3 5 2 2" xfId="1129"/>
    <cellStyle name="40% - Énfasis3 5 2 3" xfId="1130"/>
    <cellStyle name="40% - Énfasis3 5 2 4" xfId="1131"/>
    <cellStyle name="40% - Énfasis3 5 2 5" xfId="1132"/>
    <cellStyle name="40% - Énfasis3 5 3" xfId="1133"/>
    <cellStyle name="40% - Énfasis3 5 4" xfId="1134"/>
    <cellStyle name="40% - Énfasis3 5 5" xfId="1135"/>
    <cellStyle name="40% - Énfasis3 5 6" xfId="1136"/>
    <cellStyle name="40% - Énfasis3 6" xfId="1137"/>
    <cellStyle name="40% - Énfasis3 6 2" xfId="1138"/>
    <cellStyle name="40% - Énfasis3 6 2 2" xfId="1139"/>
    <cellStyle name="40% - Énfasis3 6 2 3" xfId="1140"/>
    <cellStyle name="40% - Énfasis3 6 2 4" xfId="1141"/>
    <cellStyle name="40% - Énfasis3 6 2 5" xfId="1142"/>
    <cellStyle name="40% - Énfasis3 6 3" xfId="1143"/>
    <cellStyle name="40% - Énfasis3 6 4" xfId="1144"/>
    <cellStyle name="40% - Énfasis3 6 5" xfId="1145"/>
    <cellStyle name="40% - Énfasis3 6 6" xfId="1146"/>
    <cellStyle name="40% - Énfasis3 7" xfId="1147"/>
    <cellStyle name="40% - Énfasis3 7 2" xfId="1148"/>
    <cellStyle name="40% - Énfasis3 7 2 2" xfId="1149"/>
    <cellStyle name="40% - Énfasis3 7 2 3" xfId="1150"/>
    <cellStyle name="40% - Énfasis3 7 2 4" xfId="1151"/>
    <cellStyle name="40% - Énfasis3 7 2 5" xfId="1152"/>
    <cellStyle name="40% - Énfasis3 7 3" xfId="1153"/>
    <cellStyle name="40% - Énfasis3 7 4" xfId="1154"/>
    <cellStyle name="40% - Énfasis3 7 5" xfId="1155"/>
    <cellStyle name="40% - Énfasis3 7 6" xfId="1156"/>
    <cellStyle name="40% - Énfasis3 8" xfId="1157"/>
    <cellStyle name="40% - Énfasis3 8 2" xfId="1158"/>
    <cellStyle name="40% - Énfasis3 8 2 2" xfId="1159"/>
    <cellStyle name="40% - Énfasis3 8 2 3" xfId="1160"/>
    <cellStyle name="40% - Énfasis3 8 2 4" xfId="1161"/>
    <cellStyle name="40% - Énfasis3 8 2 5" xfId="1162"/>
    <cellStyle name="40% - Énfasis3 8 3" xfId="1163"/>
    <cellStyle name="40% - Énfasis3 8 4" xfId="1164"/>
    <cellStyle name="40% - Énfasis3 8 5" xfId="1165"/>
    <cellStyle name="40% - Énfasis3 8 6" xfId="1166"/>
    <cellStyle name="40% - Énfasis3 9" xfId="1167"/>
    <cellStyle name="40% - Énfasis3 9 2" xfId="1168"/>
    <cellStyle name="40% - Énfasis3 9 3" xfId="1169"/>
    <cellStyle name="40% - Énfasis3 9 4" xfId="1170"/>
    <cellStyle name="40% - Énfasis3 9 5" xfId="1171"/>
    <cellStyle name="40% - Énfasis4 10" xfId="1172"/>
    <cellStyle name="40% - Énfasis4 10 2" xfId="1173"/>
    <cellStyle name="40% - Énfasis4 10 3" xfId="1174"/>
    <cellStyle name="40% - Énfasis4 10 4" xfId="1175"/>
    <cellStyle name="40% - Énfasis4 10 5" xfId="1176"/>
    <cellStyle name="40% - Énfasis4 11" xfId="1177"/>
    <cellStyle name="40% - Énfasis4 11 2" xfId="1178"/>
    <cellStyle name="40% - Énfasis4 11 3" xfId="1179"/>
    <cellStyle name="40% - Énfasis4 11 4" xfId="1180"/>
    <cellStyle name="40% - Énfasis4 11 5" xfId="1181"/>
    <cellStyle name="40% - Énfasis4 12" xfId="1182"/>
    <cellStyle name="40% - Énfasis4 12 2" xfId="1183"/>
    <cellStyle name="40% - Énfasis4 12 3" xfId="1184"/>
    <cellStyle name="40% - Énfasis4 12 4" xfId="1185"/>
    <cellStyle name="40% - Énfasis4 12 5" xfId="1186"/>
    <cellStyle name="40% - Énfasis4 13" xfId="1187"/>
    <cellStyle name="40% - Énfasis4 13 2" xfId="1188"/>
    <cellStyle name="40% - Énfasis4 13 3" xfId="1189"/>
    <cellStyle name="40% - Énfasis4 13 4" xfId="1190"/>
    <cellStyle name="40% - Énfasis4 13 5" xfId="1191"/>
    <cellStyle name="40% - Énfasis4 14" xfId="1192"/>
    <cellStyle name="40% - Énfasis4 14 2" xfId="1193"/>
    <cellStyle name="40% - Énfasis4 14 3" xfId="1194"/>
    <cellStyle name="40% - Énfasis4 14 4" xfId="1195"/>
    <cellStyle name="40% - Énfasis4 14 5" xfId="1196"/>
    <cellStyle name="40% - Énfasis4 15" xfId="1197"/>
    <cellStyle name="40% - Énfasis4 15 2" xfId="1198"/>
    <cellStyle name="40% - Énfasis4 15 3" xfId="1199"/>
    <cellStyle name="40% - Énfasis4 15 4" xfId="1200"/>
    <cellStyle name="40% - Énfasis4 15 5" xfId="1201"/>
    <cellStyle name="40% - Énfasis4 16" xfId="1202"/>
    <cellStyle name="40% - Énfasis4 16 2" xfId="1203"/>
    <cellStyle name="40% - Énfasis4 16 3" xfId="1204"/>
    <cellStyle name="40% - Énfasis4 16 4" xfId="1205"/>
    <cellStyle name="40% - Énfasis4 16 5" xfId="1206"/>
    <cellStyle name="40% - Énfasis4 17" xfId="1207"/>
    <cellStyle name="40% - Énfasis4 17 2" xfId="1208"/>
    <cellStyle name="40% - Énfasis4 17 3" xfId="1209"/>
    <cellStyle name="40% - Énfasis4 17 4" xfId="1210"/>
    <cellStyle name="40% - Énfasis4 17 5" xfId="1211"/>
    <cellStyle name="40% - Énfasis4 18" xfId="1212"/>
    <cellStyle name="40% - Énfasis4 19" xfId="1213"/>
    <cellStyle name="40% - Énfasis4 2" xfId="1214"/>
    <cellStyle name="40% - Énfasis4 2 2" xfId="1215"/>
    <cellStyle name="40% - Énfasis4 2 2 2" xfId="1216"/>
    <cellStyle name="40% - Énfasis4 2 2 3" xfId="1217"/>
    <cellStyle name="40% - Énfasis4 2 2 4" xfId="1218"/>
    <cellStyle name="40% - Énfasis4 2 2 5" xfId="1219"/>
    <cellStyle name="40% - Énfasis4 2 3" xfId="1220"/>
    <cellStyle name="40% - Énfasis4 2 4" xfId="1221"/>
    <cellStyle name="40% - Énfasis4 2 5" xfId="1222"/>
    <cellStyle name="40% - Énfasis4 2 6" xfId="1223"/>
    <cellStyle name="40% - Énfasis4 20" xfId="1224"/>
    <cellStyle name="40% - Énfasis4 21" xfId="1225"/>
    <cellStyle name="40% - Énfasis4 22" xfId="1226"/>
    <cellStyle name="40% - Énfasis4 23" xfId="1227"/>
    <cellStyle name="40% - Énfasis4 24" xfId="1228"/>
    <cellStyle name="40% - Énfasis4 25" xfId="1229"/>
    <cellStyle name="40% - Énfasis4 26" xfId="1230"/>
    <cellStyle name="40% - Énfasis4 27" xfId="1231"/>
    <cellStyle name="40% - Énfasis4 28" xfId="1232"/>
    <cellStyle name="40% - Énfasis4 29" xfId="1233"/>
    <cellStyle name="40% - Énfasis4 3" xfId="1234"/>
    <cellStyle name="40% - Énfasis4 3 2" xfId="1235"/>
    <cellStyle name="40% - Énfasis4 3 2 2" xfId="1236"/>
    <cellStyle name="40% - Énfasis4 3 2 3" xfId="1237"/>
    <cellStyle name="40% - Énfasis4 3 2 4" xfId="1238"/>
    <cellStyle name="40% - Énfasis4 3 2 5" xfId="1239"/>
    <cellStyle name="40% - Énfasis4 3 3" xfId="1240"/>
    <cellStyle name="40% - Énfasis4 3 4" xfId="1241"/>
    <cellStyle name="40% - Énfasis4 3 5" xfId="1242"/>
    <cellStyle name="40% - Énfasis4 3 6" xfId="1243"/>
    <cellStyle name="40% - Énfasis4 30" xfId="1244"/>
    <cellStyle name="40% - Énfasis4 31" xfId="1245"/>
    <cellStyle name="40% - Énfasis4 32" xfId="1246"/>
    <cellStyle name="40% - Énfasis4 4" xfId="1247"/>
    <cellStyle name="40% - Énfasis4 4 2" xfId="1248"/>
    <cellStyle name="40% - Énfasis4 4 2 2" xfId="1249"/>
    <cellStyle name="40% - Énfasis4 4 2 3" xfId="1250"/>
    <cellStyle name="40% - Énfasis4 4 2 4" xfId="1251"/>
    <cellStyle name="40% - Énfasis4 4 2 5" xfId="1252"/>
    <cellStyle name="40% - Énfasis4 4 3" xfId="1253"/>
    <cellStyle name="40% - Énfasis4 4 4" xfId="1254"/>
    <cellStyle name="40% - Énfasis4 4 5" xfId="1255"/>
    <cellStyle name="40% - Énfasis4 4 6" xfId="1256"/>
    <cellStyle name="40% - Énfasis4 5" xfId="1257"/>
    <cellStyle name="40% - Énfasis4 5 2" xfId="1258"/>
    <cellStyle name="40% - Énfasis4 5 2 2" xfId="1259"/>
    <cellStyle name="40% - Énfasis4 5 2 3" xfId="1260"/>
    <cellStyle name="40% - Énfasis4 5 2 4" xfId="1261"/>
    <cellStyle name="40% - Énfasis4 5 2 5" xfId="1262"/>
    <cellStyle name="40% - Énfasis4 5 3" xfId="1263"/>
    <cellStyle name="40% - Énfasis4 5 4" xfId="1264"/>
    <cellStyle name="40% - Énfasis4 5 5" xfId="1265"/>
    <cellStyle name="40% - Énfasis4 5 6" xfId="1266"/>
    <cellStyle name="40% - Énfasis4 6" xfId="1267"/>
    <cellStyle name="40% - Énfasis4 6 2" xfId="1268"/>
    <cellStyle name="40% - Énfasis4 6 2 2" xfId="1269"/>
    <cellStyle name="40% - Énfasis4 6 2 3" xfId="1270"/>
    <cellStyle name="40% - Énfasis4 6 2 4" xfId="1271"/>
    <cellStyle name="40% - Énfasis4 6 2 5" xfId="1272"/>
    <cellStyle name="40% - Énfasis4 6 3" xfId="1273"/>
    <cellStyle name="40% - Énfasis4 6 4" xfId="1274"/>
    <cellStyle name="40% - Énfasis4 6 5" xfId="1275"/>
    <cellStyle name="40% - Énfasis4 6 6" xfId="1276"/>
    <cellStyle name="40% - Énfasis4 7" xfId="1277"/>
    <cellStyle name="40% - Énfasis4 7 2" xfId="1278"/>
    <cellStyle name="40% - Énfasis4 7 2 2" xfId="1279"/>
    <cellStyle name="40% - Énfasis4 7 2 3" xfId="1280"/>
    <cellStyle name="40% - Énfasis4 7 2 4" xfId="1281"/>
    <cellStyle name="40% - Énfasis4 7 2 5" xfId="1282"/>
    <cellStyle name="40% - Énfasis4 7 3" xfId="1283"/>
    <cellStyle name="40% - Énfasis4 7 4" xfId="1284"/>
    <cellStyle name="40% - Énfasis4 7 5" xfId="1285"/>
    <cellStyle name="40% - Énfasis4 7 6" xfId="1286"/>
    <cellStyle name="40% - Énfasis4 8" xfId="1287"/>
    <cellStyle name="40% - Énfasis4 8 2" xfId="1288"/>
    <cellStyle name="40% - Énfasis4 8 2 2" xfId="1289"/>
    <cellStyle name="40% - Énfasis4 8 2 3" xfId="1290"/>
    <cellStyle name="40% - Énfasis4 8 2 4" xfId="1291"/>
    <cellStyle name="40% - Énfasis4 8 2 5" xfId="1292"/>
    <cellStyle name="40% - Énfasis4 8 3" xfId="1293"/>
    <cellStyle name="40% - Énfasis4 8 4" xfId="1294"/>
    <cellStyle name="40% - Énfasis4 8 5" xfId="1295"/>
    <cellStyle name="40% - Énfasis4 8 6" xfId="1296"/>
    <cellStyle name="40% - Énfasis4 9" xfId="1297"/>
    <cellStyle name="40% - Énfasis4 9 2" xfId="1298"/>
    <cellStyle name="40% - Énfasis4 9 3" xfId="1299"/>
    <cellStyle name="40% - Énfasis4 9 4" xfId="1300"/>
    <cellStyle name="40% - Énfasis4 9 5" xfId="1301"/>
    <cellStyle name="40% - Énfasis5 10" xfId="1302"/>
    <cellStyle name="40% - Énfasis5 10 2" xfId="1303"/>
    <cellStyle name="40% - Énfasis5 10 3" xfId="1304"/>
    <cellStyle name="40% - Énfasis5 10 4" xfId="1305"/>
    <cellStyle name="40% - Énfasis5 10 5" xfId="1306"/>
    <cellStyle name="40% - Énfasis5 11" xfId="1307"/>
    <cellStyle name="40% - Énfasis5 11 2" xfId="1308"/>
    <cellStyle name="40% - Énfasis5 11 3" xfId="1309"/>
    <cellStyle name="40% - Énfasis5 11 4" xfId="1310"/>
    <cellStyle name="40% - Énfasis5 11 5" xfId="1311"/>
    <cellStyle name="40% - Énfasis5 12" xfId="1312"/>
    <cellStyle name="40% - Énfasis5 12 2" xfId="1313"/>
    <cellStyle name="40% - Énfasis5 12 3" xfId="1314"/>
    <cellStyle name="40% - Énfasis5 12 4" xfId="1315"/>
    <cellStyle name="40% - Énfasis5 12 5" xfId="1316"/>
    <cellStyle name="40% - Énfasis5 13" xfId="1317"/>
    <cellStyle name="40% - Énfasis5 13 2" xfId="1318"/>
    <cellStyle name="40% - Énfasis5 13 3" xfId="1319"/>
    <cellStyle name="40% - Énfasis5 13 4" xfId="1320"/>
    <cellStyle name="40% - Énfasis5 13 5" xfId="1321"/>
    <cellStyle name="40% - Énfasis5 14" xfId="1322"/>
    <cellStyle name="40% - Énfasis5 14 2" xfId="1323"/>
    <cellStyle name="40% - Énfasis5 14 3" xfId="1324"/>
    <cellStyle name="40% - Énfasis5 14 4" xfId="1325"/>
    <cellStyle name="40% - Énfasis5 14 5" xfId="1326"/>
    <cellStyle name="40% - Énfasis5 15" xfId="1327"/>
    <cellStyle name="40% - Énfasis5 15 2" xfId="1328"/>
    <cellStyle name="40% - Énfasis5 15 3" xfId="1329"/>
    <cellStyle name="40% - Énfasis5 15 4" xfId="1330"/>
    <cellStyle name="40% - Énfasis5 15 5" xfId="1331"/>
    <cellStyle name="40% - Énfasis5 16" xfId="1332"/>
    <cellStyle name="40% - Énfasis5 16 2" xfId="1333"/>
    <cellStyle name="40% - Énfasis5 16 3" xfId="1334"/>
    <cellStyle name="40% - Énfasis5 16 4" xfId="1335"/>
    <cellStyle name="40% - Énfasis5 16 5" xfId="1336"/>
    <cellStyle name="40% - Énfasis5 17" xfId="1337"/>
    <cellStyle name="40% - Énfasis5 17 2" xfId="1338"/>
    <cellStyle name="40% - Énfasis5 17 3" xfId="1339"/>
    <cellStyle name="40% - Énfasis5 17 4" xfId="1340"/>
    <cellStyle name="40% - Énfasis5 17 5" xfId="1341"/>
    <cellStyle name="40% - Énfasis5 18" xfId="1342"/>
    <cellStyle name="40% - Énfasis5 19" xfId="1343"/>
    <cellStyle name="40% - Énfasis5 2" xfId="1344"/>
    <cellStyle name="40% - Énfasis5 2 2" xfId="1345"/>
    <cellStyle name="40% - Énfasis5 2 2 2" xfId="1346"/>
    <cellStyle name="40% - Énfasis5 2 2 3" xfId="1347"/>
    <cellStyle name="40% - Énfasis5 2 2 4" xfId="1348"/>
    <cellStyle name="40% - Énfasis5 2 2 5" xfId="1349"/>
    <cellStyle name="40% - Énfasis5 2 3" xfId="1350"/>
    <cellStyle name="40% - Énfasis5 2 4" xfId="1351"/>
    <cellStyle name="40% - Énfasis5 2 5" xfId="1352"/>
    <cellStyle name="40% - Énfasis5 2 6" xfId="1353"/>
    <cellStyle name="40% - Énfasis5 20" xfId="1354"/>
    <cellStyle name="40% - Énfasis5 21" xfId="1355"/>
    <cellStyle name="40% - Énfasis5 22" xfId="1356"/>
    <cellStyle name="40% - Énfasis5 23" xfId="1357"/>
    <cellStyle name="40% - Énfasis5 24" xfId="1358"/>
    <cellStyle name="40% - Énfasis5 25" xfId="1359"/>
    <cellStyle name="40% - Énfasis5 26" xfId="1360"/>
    <cellStyle name="40% - Énfasis5 27" xfId="1361"/>
    <cellStyle name="40% - Énfasis5 28" xfId="1362"/>
    <cellStyle name="40% - Énfasis5 29" xfId="1363"/>
    <cellStyle name="40% - Énfasis5 3" xfId="1364"/>
    <cellStyle name="40% - Énfasis5 3 2" xfId="1365"/>
    <cellStyle name="40% - Énfasis5 3 2 2" xfId="1366"/>
    <cellStyle name="40% - Énfasis5 3 2 3" xfId="1367"/>
    <cellStyle name="40% - Énfasis5 3 2 4" xfId="1368"/>
    <cellStyle name="40% - Énfasis5 3 2 5" xfId="1369"/>
    <cellStyle name="40% - Énfasis5 3 3" xfId="1370"/>
    <cellStyle name="40% - Énfasis5 3 4" xfId="1371"/>
    <cellStyle name="40% - Énfasis5 3 5" xfId="1372"/>
    <cellStyle name="40% - Énfasis5 3 6" xfId="1373"/>
    <cellStyle name="40% - Énfasis5 30" xfId="1374"/>
    <cellStyle name="40% - Énfasis5 31" xfId="1375"/>
    <cellStyle name="40% - Énfasis5 32" xfId="1376"/>
    <cellStyle name="40% - Énfasis5 4" xfId="1377"/>
    <cellStyle name="40% - Énfasis5 4 2" xfId="1378"/>
    <cellStyle name="40% - Énfasis5 4 2 2" xfId="1379"/>
    <cellStyle name="40% - Énfasis5 4 2 3" xfId="1380"/>
    <cellStyle name="40% - Énfasis5 4 2 4" xfId="1381"/>
    <cellStyle name="40% - Énfasis5 4 2 5" xfId="1382"/>
    <cellStyle name="40% - Énfasis5 4 3" xfId="1383"/>
    <cellStyle name="40% - Énfasis5 4 4" xfId="1384"/>
    <cellStyle name="40% - Énfasis5 4 5" xfId="1385"/>
    <cellStyle name="40% - Énfasis5 4 6" xfId="1386"/>
    <cellStyle name="40% - Énfasis5 5" xfId="1387"/>
    <cellStyle name="40% - Énfasis5 5 2" xfId="1388"/>
    <cellStyle name="40% - Énfasis5 5 2 2" xfId="1389"/>
    <cellStyle name="40% - Énfasis5 5 2 3" xfId="1390"/>
    <cellStyle name="40% - Énfasis5 5 2 4" xfId="1391"/>
    <cellStyle name="40% - Énfasis5 5 2 5" xfId="1392"/>
    <cellStyle name="40% - Énfasis5 5 3" xfId="1393"/>
    <cellStyle name="40% - Énfasis5 5 4" xfId="1394"/>
    <cellStyle name="40% - Énfasis5 5 5" xfId="1395"/>
    <cellStyle name="40% - Énfasis5 5 6" xfId="1396"/>
    <cellStyle name="40% - Énfasis5 6" xfId="1397"/>
    <cellStyle name="40% - Énfasis5 6 2" xfId="1398"/>
    <cellStyle name="40% - Énfasis5 6 2 2" xfId="1399"/>
    <cellStyle name="40% - Énfasis5 6 2 3" xfId="1400"/>
    <cellStyle name="40% - Énfasis5 6 2 4" xfId="1401"/>
    <cellStyle name="40% - Énfasis5 6 2 5" xfId="1402"/>
    <cellStyle name="40% - Énfasis5 6 3" xfId="1403"/>
    <cellStyle name="40% - Énfasis5 6 4" xfId="1404"/>
    <cellStyle name="40% - Énfasis5 6 5" xfId="1405"/>
    <cellStyle name="40% - Énfasis5 6 6" xfId="1406"/>
    <cellStyle name="40% - Énfasis5 7" xfId="1407"/>
    <cellStyle name="40% - Énfasis5 7 2" xfId="1408"/>
    <cellStyle name="40% - Énfasis5 7 2 2" xfId="1409"/>
    <cellStyle name="40% - Énfasis5 7 2 3" xfId="1410"/>
    <cellStyle name="40% - Énfasis5 7 2 4" xfId="1411"/>
    <cellStyle name="40% - Énfasis5 7 2 5" xfId="1412"/>
    <cellStyle name="40% - Énfasis5 7 3" xfId="1413"/>
    <cellStyle name="40% - Énfasis5 7 4" xfId="1414"/>
    <cellStyle name="40% - Énfasis5 7 5" xfId="1415"/>
    <cellStyle name="40% - Énfasis5 7 6" xfId="1416"/>
    <cellStyle name="40% - Énfasis5 8" xfId="1417"/>
    <cellStyle name="40% - Énfasis5 8 2" xfId="1418"/>
    <cellStyle name="40% - Énfasis5 8 2 2" xfId="1419"/>
    <cellStyle name="40% - Énfasis5 8 2 3" xfId="1420"/>
    <cellStyle name="40% - Énfasis5 8 2 4" xfId="1421"/>
    <cellStyle name="40% - Énfasis5 8 2 5" xfId="1422"/>
    <cellStyle name="40% - Énfasis5 8 3" xfId="1423"/>
    <cellStyle name="40% - Énfasis5 8 4" xfId="1424"/>
    <cellStyle name="40% - Énfasis5 8 5" xfId="1425"/>
    <cellStyle name="40% - Énfasis5 8 6" xfId="1426"/>
    <cellStyle name="40% - Énfasis5 9" xfId="1427"/>
    <cellStyle name="40% - Énfasis5 9 2" xfId="1428"/>
    <cellStyle name="40% - Énfasis5 9 3" xfId="1429"/>
    <cellStyle name="40% - Énfasis5 9 4" xfId="1430"/>
    <cellStyle name="40% - Énfasis5 9 5" xfId="1431"/>
    <cellStyle name="40% - Énfasis6 10" xfId="1432"/>
    <cellStyle name="40% - Énfasis6 10 2" xfId="1433"/>
    <cellStyle name="40% - Énfasis6 10 3" xfId="1434"/>
    <cellStyle name="40% - Énfasis6 10 4" xfId="1435"/>
    <cellStyle name="40% - Énfasis6 10 5" xfId="1436"/>
    <cellStyle name="40% - Énfasis6 11" xfId="1437"/>
    <cellStyle name="40% - Énfasis6 11 2" xfId="1438"/>
    <cellStyle name="40% - Énfasis6 11 3" xfId="1439"/>
    <cellStyle name="40% - Énfasis6 11 4" xfId="1440"/>
    <cellStyle name="40% - Énfasis6 11 5" xfId="1441"/>
    <cellStyle name="40% - Énfasis6 12" xfId="1442"/>
    <cellStyle name="40% - Énfasis6 12 2" xfId="1443"/>
    <cellStyle name="40% - Énfasis6 12 3" xfId="1444"/>
    <cellStyle name="40% - Énfasis6 12 4" xfId="1445"/>
    <cellStyle name="40% - Énfasis6 12 5" xfId="1446"/>
    <cellStyle name="40% - Énfasis6 13" xfId="1447"/>
    <cellStyle name="40% - Énfasis6 13 2" xfId="1448"/>
    <cellStyle name="40% - Énfasis6 13 3" xfId="1449"/>
    <cellStyle name="40% - Énfasis6 13 4" xfId="1450"/>
    <cellStyle name="40% - Énfasis6 13 5" xfId="1451"/>
    <cellStyle name="40% - Énfasis6 14" xfId="1452"/>
    <cellStyle name="40% - Énfasis6 14 2" xfId="1453"/>
    <cellStyle name="40% - Énfasis6 14 3" xfId="1454"/>
    <cellStyle name="40% - Énfasis6 14 4" xfId="1455"/>
    <cellStyle name="40% - Énfasis6 14 5" xfId="1456"/>
    <cellStyle name="40% - Énfasis6 15" xfId="1457"/>
    <cellStyle name="40% - Énfasis6 15 2" xfId="1458"/>
    <cellStyle name="40% - Énfasis6 15 3" xfId="1459"/>
    <cellStyle name="40% - Énfasis6 15 4" xfId="1460"/>
    <cellStyle name="40% - Énfasis6 15 5" xfId="1461"/>
    <cellStyle name="40% - Énfasis6 16" xfId="1462"/>
    <cellStyle name="40% - Énfasis6 16 2" xfId="1463"/>
    <cellStyle name="40% - Énfasis6 16 3" xfId="1464"/>
    <cellStyle name="40% - Énfasis6 16 4" xfId="1465"/>
    <cellStyle name="40% - Énfasis6 16 5" xfId="1466"/>
    <cellStyle name="40% - Énfasis6 17" xfId="1467"/>
    <cellStyle name="40% - Énfasis6 17 2" xfId="1468"/>
    <cellStyle name="40% - Énfasis6 17 3" xfId="1469"/>
    <cellStyle name="40% - Énfasis6 17 4" xfId="1470"/>
    <cellStyle name="40% - Énfasis6 17 5" xfId="1471"/>
    <cellStyle name="40% - Énfasis6 18" xfId="1472"/>
    <cellStyle name="40% - Énfasis6 19" xfId="1473"/>
    <cellStyle name="40% - Énfasis6 2" xfId="1474"/>
    <cellStyle name="40% - Énfasis6 2 2" xfId="1475"/>
    <cellStyle name="40% - Énfasis6 2 2 2" xfId="1476"/>
    <cellStyle name="40% - Énfasis6 2 2 3" xfId="1477"/>
    <cellStyle name="40% - Énfasis6 2 2 4" xfId="1478"/>
    <cellStyle name="40% - Énfasis6 2 2 5" xfId="1479"/>
    <cellStyle name="40% - Énfasis6 2 3" xfId="1480"/>
    <cellStyle name="40% - Énfasis6 2 4" xfId="1481"/>
    <cellStyle name="40% - Énfasis6 2 5" xfId="1482"/>
    <cellStyle name="40% - Énfasis6 2 6" xfId="1483"/>
    <cellStyle name="40% - Énfasis6 20" xfId="1484"/>
    <cellStyle name="40% - Énfasis6 21" xfId="1485"/>
    <cellStyle name="40% - Énfasis6 22" xfId="1486"/>
    <cellStyle name="40% - Énfasis6 23" xfId="1487"/>
    <cellStyle name="40% - Énfasis6 24" xfId="1488"/>
    <cellStyle name="40% - Énfasis6 25" xfId="1489"/>
    <cellStyle name="40% - Énfasis6 26" xfId="1490"/>
    <cellStyle name="40% - Énfasis6 27" xfId="1491"/>
    <cellStyle name="40% - Énfasis6 28" xfId="1492"/>
    <cellStyle name="40% - Énfasis6 29" xfId="1493"/>
    <cellStyle name="40% - Énfasis6 3" xfId="1494"/>
    <cellStyle name="40% - Énfasis6 3 2" xfId="1495"/>
    <cellStyle name="40% - Énfasis6 3 2 2" xfId="1496"/>
    <cellStyle name="40% - Énfasis6 3 2 3" xfId="1497"/>
    <cellStyle name="40% - Énfasis6 3 2 4" xfId="1498"/>
    <cellStyle name="40% - Énfasis6 3 2 5" xfId="1499"/>
    <cellStyle name="40% - Énfasis6 3 3" xfId="1500"/>
    <cellStyle name="40% - Énfasis6 3 4" xfId="1501"/>
    <cellStyle name="40% - Énfasis6 3 5" xfId="1502"/>
    <cellStyle name="40% - Énfasis6 3 6" xfId="1503"/>
    <cellStyle name="40% - Énfasis6 30" xfId="1504"/>
    <cellStyle name="40% - Énfasis6 31" xfId="1505"/>
    <cellStyle name="40% - Énfasis6 32" xfId="1506"/>
    <cellStyle name="40% - Énfasis6 4" xfId="1507"/>
    <cellStyle name="40% - Énfasis6 4 2" xfId="1508"/>
    <cellStyle name="40% - Énfasis6 4 2 2" xfId="1509"/>
    <cellStyle name="40% - Énfasis6 4 2 3" xfId="1510"/>
    <cellStyle name="40% - Énfasis6 4 2 4" xfId="1511"/>
    <cellStyle name="40% - Énfasis6 4 2 5" xfId="1512"/>
    <cellStyle name="40% - Énfasis6 4 3" xfId="1513"/>
    <cellStyle name="40% - Énfasis6 4 4" xfId="1514"/>
    <cellStyle name="40% - Énfasis6 4 5" xfId="1515"/>
    <cellStyle name="40% - Énfasis6 4 6" xfId="1516"/>
    <cellStyle name="40% - Énfasis6 5" xfId="1517"/>
    <cellStyle name="40% - Énfasis6 5 2" xfId="1518"/>
    <cellStyle name="40% - Énfasis6 5 2 2" xfId="1519"/>
    <cellStyle name="40% - Énfasis6 5 2 3" xfId="1520"/>
    <cellStyle name="40% - Énfasis6 5 2 4" xfId="1521"/>
    <cellStyle name="40% - Énfasis6 5 2 5" xfId="1522"/>
    <cellStyle name="40% - Énfasis6 5 3" xfId="1523"/>
    <cellStyle name="40% - Énfasis6 5 4" xfId="1524"/>
    <cellStyle name="40% - Énfasis6 5 5" xfId="1525"/>
    <cellStyle name="40% - Énfasis6 5 6" xfId="1526"/>
    <cellStyle name="40% - Énfasis6 6" xfId="1527"/>
    <cellStyle name="40% - Énfasis6 6 2" xfId="1528"/>
    <cellStyle name="40% - Énfasis6 6 2 2" xfId="1529"/>
    <cellStyle name="40% - Énfasis6 6 2 3" xfId="1530"/>
    <cellStyle name="40% - Énfasis6 6 2 4" xfId="1531"/>
    <cellStyle name="40% - Énfasis6 6 2 5" xfId="1532"/>
    <cellStyle name="40% - Énfasis6 6 3" xfId="1533"/>
    <cellStyle name="40% - Énfasis6 6 4" xfId="1534"/>
    <cellStyle name="40% - Énfasis6 6 5" xfId="1535"/>
    <cellStyle name="40% - Énfasis6 6 6" xfId="1536"/>
    <cellStyle name="40% - Énfasis6 7" xfId="1537"/>
    <cellStyle name="40% - Énfasis6 7 2" xfId="1538"/>
    <cellStyle name="40% - Énfasis6 7 2 2" xfId="1539"/>
    <cellStyle name="40% - Énfasis6 7 2 3" xfId="1540"/>
    <cellStyle name="40% - Énfasis6 7 2 4" xfId="1541"/>
    <cellStyle name="40% - Énfasis6 7 2 5" xfId="1542"/>
    <cellStyle name="40% - Énfasis6 7 3" xfId="1543"/>
    <cellStyle name="40% - Énfasis6 7 4" xfId="1544"/>
    <cellStyle name="40% - Énfasis6 7 5" xfId="1545"/>
    <cellStyle name="40% - Énfasis6 7 6" xfId="1546"/>
    <cellStyle name="40% - Énfasis6 8" xfId="1547"/>
    <cellStyle name="40% - Énfasis6 8 2" xfId="1548"/>
    <cellStyle name="40% - Énfasis6 8 2 2" xfId="1549"/>
    <cellStyle name="40% - Énfasis6 8 2 3" xfId="1550"/>
    <cellStyle name="40% - Énfasis6 8 2 4" xfId="1551"/>
    <cellStyle name="40% - Énfasis6 8 2 5" xfId="1552"/>
    <cellStyle name="40% - Énfasis6 8 3" xfId="1553"/>
    <cellStyle name="40% - Énfasis6 8 4" xfId="1554"/>
    <cellStyle name="40% - Énfasis6 8 5" xfId="1555"/>
    <cellStyle name="40% - Énfasis6 8 6" xfId="1556"/>
    <cellStyle name="40% - Énfasis6 9" xfId="1557"/>
    <cellStyle name="40% - Énfasis6 9 2" xfId="1558"/>
    <cellStyle name="40% - Énfasis6 9 3" xfId="1559"/>
    <cellStyle name="40% - Énfasis6 9 4" xfId="1560"/>
    <cellStyle name="40% - Énfasis6 9 5" xfId="1561"/>
    <cellStyle name="60% - Énfasis1 2" xfId="1562"/>
    <cellStyle name="60% - Énfasis1 3" xfId="1563"/>
    <cellStyle name="60% - Énfasis1 4" xfId="1564"/>
    <cellStyle name="60% - Énfasis1 5" xfId="1565"/>
    <cellStyle name="60% - Énfasis1 6" xfId="1566"/>
    <cellStyle name="60% - Énfasis2 2" xfId="1567"/>
    <cellStyle name="60% - Énfasis2 3" xfId="1568"/>
    <cellStyle name="60% - Énfasis2 4" xfId="1569"/>
    <cellStyle name="60% - Énfasis2 5" xfId="1570"/>
    <cellStyle name="60% - Énfasis2 6" xfId="1571"/>
    <cellStyle name="60% - Énfasis3 2" xfId="1572"/>
    <cellStyle name="60% - Énfasis3 3" xfId="1573"/>
    <cellStyle name="60% - Énfasis3 4" xfId="1574"/>
    <cellStyle name="60% - Énfasis3 5" xfId="1575"/>
    <cellStyle name="60% - Énfasis3 6" xfId="1576"/>
    <cellStyle name="60% - Énfasis4 2" xfId="1577"/>
    <cellStyle name="60% - Énfasis4 3" xfId="1578"/>
    <cellStyle name="60% - Énfasis4 4" xfId="1579"/>
    <cellStyle name="60% - Énfasis4 5" xfId="1580"/>
    <cellStyle name="60% - Énfasis4 6" xfId="1581"/>
    <cellStyle name="60% - Énfasis5 2" xfId="1582"/>
    <cellStyle name="60% - Énfasis5 3" xfId="1583"/>
    <cellStyle name="60% - Énfasis5 4" xfId="1584"/>
    <cellStyle name="60% - Énfasis5 5" xfId="1585"/>
    <cellStyle name="60% - Énfasis5 6" xfId="1586"/>
    <cellStyle name="60% - Énfasis6 2" xfId="1587"/>
    <cellStyle name="60% - Énfasis6 3" xfId="1588"/>
    <cellStyle name="60% - Énfasis6 4" xfId="1589"/>
    <cellStyle name="60% - Énfasis6 5" xfId="1590"/>
    <cellStyle name="60% - Énfasis6 6" xfId="1591"/>
    <cellStyle name="Buena 2" xfId="1592"/>
    <cellStyle name="Buena 3" xfId="1593"/>
    <cellStyle name="Buena 4" xfId="1594"/>
    <cellStyle name="Buena 5" xfId="1595"/>
    <cellStyle name="Buena 6" xfId="1596"/>
    <cellStyle name="Cálculo 2" xfId="1597"/>
    <cellStyle name="Cálculo 3" xfId="1598"/>
    <cellStyle name="Cálculo 4" xfId="1599"/>
    <cellStyle name="Cálculo 5" xfId="1600"/>
    <cellStyle name="Cálculo 6" xfId="1601"/>
    <cellStyle name="Celda de comprobación 2" xfId="1602"/>
    <cellStyle name="Celda de comprobación 3" xfId="1603"/>
    <cellStyle name="Celda de comprobación 4" xfId="1604"/>
    <cellStyle name="Celda de comprobación 5" xfId="1605"/>
    <cellStyle name="Celda de comprobación 6" xfId="1606"/>
    <cellStyle name="Celda vinculada 2" xfId="1607"/>
    <cellStyle name="Celda vinculada 3" xfId="1608"/>
    <cellStyle name="Celda vinculada 4" xfId="1609"/>
    <cellStyle name="Celda vinculada 5" xfId="1610"/>
    <cellStyle name="Celda vinculada 6" xfId="1611"/>
    <cellStyle name="Encabezado 4 2" xfId="1612"/>
    <cellStyle name="Encabezado 4 3" xfId="1613"/>
    <cellStyle name="Encabezado 4 4" xfId="1614"/>
    <cellStyle name="Encabezado 4 5" xfId="1615"/>
    <cellStyle name="Encabezado 4 6" xfId="1616"/>
    <cellStyle name="Énfasis1 2" xfId="1617"/>
    <cellStyle name="Énfasis1 3" xfId="1618"/>
    <cellStyle name="Énfasis1 4" xfId="1619"/>
    <cellStyle name="Énfasis1 5" xfId="1620"/>
    <cellStyle name="Énfasis1 6" xfId="1621"/>
    <cellStyle name="Énfasis2 2" xfId="1622"/>
    <cellStyle name="Énfasis2 3" xfId="1623"/>
    <cellStyle name="Énfasis2 4" xfId="1624"/>
    <cellStyle name="Énfasis2 5" xfId="1625"/>
    <cellStyle name="Énfasis2 6" xfId="1626"/>
    <cellStyle name="Énfasis3 2" xfId="1627"/>
    <cellStyle name="Énfasis3 3" xfId="1628"/>
    <cellStyle name="Énfasis3 4" xfId="1629"/>
    <cellStyle name="Énfasis3 5" xfId="1630"/>
    <cellStyle name="Énfasis3 6" xfId="1631"/>
    <cellStyle name="Énfasis4 2" xfId="1632"/>
    <cellStyle name="Énfasis4 3" xfId="1633"/>
    <cellStyle name="Énfasis4 4" xfId="1634"/>
    <cellStyle name="Énfasis4 5" xfId="1635"/>
    <cellStyle name="Énfasis4 6" xfId="1636"/>
    <cellStyle name="Énfasis5 2" xfId="1637"/>
    <cellStyle name="Énfasis5 3" xfId="1638"/>
    <cellStyle name="Énfasis5 4" xfId="1639"/>
    <cellStyle name="Énfasis5 5" xfId="1640"/>
    <cellStyle name="Énfasis5 6" xfId="1641"/>
    <cellStyle name="Énfasis6 2" xfId="1642"/>
    <cellStyle name="Énfasis6 3" xfId="1643"/>
    <cellStyle name="Énfasis6 4" xfId="1644"/>
    <cellStyle name="Énfasis6 5" xfId="1645"/>
    <cellStyle name="Énfasis6 6" xfId="1646"/>
    <cellStyle name="Entrada 2" xfId="1647"/>
    <cellStyle name="Entrada 3" xfId="1648"/>
    <cellStyle name="Entrada 4" xfId="1649"/>
    <cellStyle name="Entrada 5" xfId="1650"/>
    <cellStyle name="Entrada 6" xfId="1651"/>
    <cellStyle name="Euro" xfId="1652"/>
    <cellStyle name="Euro 2" xfId="1653"/>
    <cellStyle name="Euro 2 2" xfId="1654"/>
    <cellStyle name="Euro 2 3" xfId="1655"/>
    <cellStyle name="Euro 2 4" xfId="1656"/>
    <cellStyle name="Euro 2 5" xfId="1657"/>
    <cellStyle name="Euro 2 6" xfId="1658"/>
    <cellStyle name="Euro 3" xfId="1659"/>
    <cellStyle name="Euro 3 2" xfId="1660"/>
    <cellStyle name="Euro 3 3" xfId="1661"/>
    <cellStyle name="Euro 3 4" xfId="1662"/>
    <cellStyle name="Euro 3 5" xfId="1663"/>
    <cellStyle name="Euro 3 6" xfId="1664"/>
    <cellStyle name="Euro 4" xfId="1665"/>
    <cellStyle name="Euro 4 2" xfId="1666"/>
    <cellStyle name="Euro 4 3" xfId="1667"/>
    <cellStyle name="Euro 4 4" xfId="1668"/>
    <cellStyle name="Euro 4 5" xfId="1669"/>
    <cellStyle name="Euro 4 6" xfId="1670"/>
    <cellStyle name="Euro 5" xfId="1671"/>
    <cellStyle name="Euro 5 2" xfId="1672"/>
    <cellStyle name="Euro 5 3" xfId="1673"/>
    <cellStyle name="Euro 5 4" xfId="1674"/>
    <cellStyle name="Euro 5 5" xfId="1675"/>
    <cellStyle name="Euro 5 6" xfId="1676"/>
    <cellStyle name="Excel Built-in Normal" xfId="1677"/>
    <cellStyle name="Hipervínculo 2" xfId="1678"/>
    <cellStyle name="Incorrecto 2" xfId="1679"/>
    <cellStyle name="Incorrecto 3" xfId="1680"/>
    <cellStyle name="Incorrecto 4" xfId="1681"/>
    <cellStyle name="Incorrecto 5" xfId="1682"/>
    <cellStyle name="Incorrecto 6" xfId="1683"/>
    <cellStyle name="Millares [0]" xfId="2797" builtinId="6"/>
    <cellStyle name="Millares 10" xfId="1684"/>
    <cellStyle name="Millares 10 2" xfId="1685"/>
    <cellStyle name="Millares 10 3" xfId="1686"/>
    <cellStyle name="Millares 10 4" xfId="1687"/>
    <cellStyle name="Millares 10 5" xfId="1688"/>
    <cellStyle name="Millares 10 6" xfId="1689"/>
    <cellStyle name="Millares 11" xfId="1690"/>
    <cellStyle name="Millares 12" xfId="1691"/>
    <cellStyle name="Millares 12 2" xfId="1692"/>
    <cellStyle name="Millares 12 3" xfId="1693"/>
    <cellStyle name="Millares 12 4" xfId="1694"/>
    <cellStyle name="Millares 12 5" xfId="1695"/>
    <cellStyle name="Millares 13" xfId="1696"/>
    <cellStyle name="Millares 13 2" xfId="1697"/>
    <cellStyle name="Millares 13 3" xfId="1698"/>
    <cellStyle name="Millares 13 4" xfId="1699"/>
    <cellStyle name="Millares 13 5" xfId="1700"/>
    <cellStyle name="Millares 14" xfId="1701"/>
    <cellStyle name="Millares 14 2" xfId="1702"/>
    <cellStyle name="Millares 14 3" xfId="1703"/>
    <cellStyle name="Millares 14 4" xfId="1704"/>
    <cellStyle name="Millares 14 5" xfId="1705"/>
    <cellStyle name="Millares 15" xfId="1706"/>
    <cellStyle name="Millares 15 2" xfId="1707"/>
    <cellStyle name="Millares 15 3" xfId="1708"/>
    <cellStyle name="Millares 15 4" xfId="1709"/>
    <cellStyle name="Millares 15 5" xfId="1710"/>
    <cellStyle name="Millares 16" xfId="1711"/>
    <cellStyle name="Millares 17" xfId="1712"/>
    <cellStyle name="Millares 18" xfId="1713"/>
    <cellStyle name="Millares 19" xfId="1714"/>
    <cellStyle name="Millares 2" xfId="1715"/>
    <cellStyle name="Millares 2 10" xfId="1716"/>
    <cellStyle name="Millares 2 11" xfId="1717"/>
    <cellStyle name="Millares 2 12" xfId="1718"/>
    <cellStyle name="Millares 2 2" xfId="1719"/>
    <cellStyle name="Millares 2 2 2" xfId="1720"/>
    <cellStyle name="Millares 2 2 2 2" xfId="1721"/>
    <cellStyle name="Millares 2 2 2 3" xfId="1722"/>
    <cellStyle name="Millares 2 2 2 4" xfId="1723"/>
    <cellStyle name="Millares 2 2 2 5" xfId="1724"/>
    <cellStyle name="Millares 2 2 3" xfId="1725"/>
    <cellStyle name="Millares 2 2 4" xfId="1726"/>
    <cellStyle name="Millares 2 2 5" xfId="1727"/>
    <cellStyle name="Millares 2 2 6" xfId="1728"/>
    <cellStyle name="Millares 2 3" xfId="1729"/>
    <cellStyle name="Millares 2 3 2" xfId="1730"/>
    <cellStyle name="Millares 2 3 2 2" xfId="1731"/>
    <cellStyle name="Millares 2 3 2 3" xfId="1732"/>
    <cellStyle name="Millares 2 3 2 4" xfId="1733"/>
    <cellStyle name="Millares 2 3 2 5" xfId="1734"/>
    <cellStyle name="Millares 2 3 3" xfId="1735"/>
    <cellStyle name="Millares 2 3 4" xfId="1736"/>
    <cellStyle name="Millares 2 3 5" xfId="1737"/>
    <cellStyle name="Millares 2 3 6" xfId="1738"/>
    <cellStyle name="Millares 2 4" xfId="1739"/>
    <cellStyle name="Millares 2 4 2" xfId="1740"/>
    <cellStyle name="Millares 2 4 2 2" xfId="1741"/>
    <cellStyle name="Millares 2 4 2 3" xfId="1742"/>
    <cellStyle name="Millares 2 4 2 4" xfId="1743"/>
    <cellStyle name="Millares 2 4 2 5" xfId="1744"/>
    <cellStyle name="Millares 2 4 3" xfId="1745"/>
    <cellStyle name="Millares 2 4 4" xfId="1746"/>
    <cellStyle name="Millares 2 4 5" xfId="1747"/>
    <cellStyle name="Millares 2 4 6" xfId="1748"/>
    <cellStyle name="Millares 2 5" xfId="1749"/>
    <cellStyle name="Millares 2 5 2" xfId="1750"/>
    <cellStyle name="Millares 2 5 2 2" xfId="1751"/>
    <cellStyle name="Millares 2 5 2 3" xfId="1752"/>
    <cellStyle name="Millares 2 5 2 4" xfId="1753"/>
    <cellStyle name="Millares 2 5 2 5" xfId="1754"/>
    <cellStyle name="Millares 2 5 3" xfId="1755"/>
    <cellStyle name="Millares 2 5 4" xfId="1756"/>
    <cellStyle name="Millares 2 5 5" xfId="1757"/>
    <cellStyle name="Millares 2 5 6" xfId="1758"/>
    <cellStyle name="Millares 2 6" xfId="1759"/>
    <cellStyle name="Millares 2 6 2" xfId="1760"/>
    <cellStyle name="Millares 2 6 3" xfId="1761"/>
    <cellStyle name="Millares 2 6 4" xfId="1762"/>
    <cellStyle name="Millares 2 6 5" xfId="1763"/>
    <cellStyle name="Millares 2 7" xfId="1764"/>
    <cellStyle name="Millares 2 8" xfId="1765"/>
    <cellStyle name="Millares 2 8 2" xfId="1766"/>
    <cellStyle name="Millares 2 8 2 2" xfId="1767"/>
    <cellStyle name="Millares 2 9" xfId="1768"/>
    <cellStyle name="Millares 20" xfId="1769"/>
    <cellStyle name="Millares 20 2" xfId="1770"/>
    <cellStyle name="Millares 21" xfId="1771"/>
    <cellStyle name="Millares 21 2" xfId="1772"/>
    <cellStyle name="Millares 22" xfId="1773"/>
    <cellStyle name="Millares 23" xfId="1774"/>
    <cellStyle name="Millares 24" xfId="1775"/>
    <cellStyle name="Millares 24 2" xfId="1776"/>
    <cellStyle name="Millares 24 3" xfId="1777"/>
    <cellStyle name="Millares 25" xfId="1778"/>
    <cellStyle name="Millares 26" xfId="1779"/>
    <cellStyle name="Millares 27" xfId="1780"/>
    <cellStyle name="Millares 28" xfId="1781"/>
    <cellStyle name="Millares 29" xfId="1782"/>
    <cellStyle name="Millares 3" xfId="1783"/>
    <cellStyle name="Millares 3 10" xfId="1784"/>
    <cellStyle name="Millares 3 11" xfId="1785"/>
    <cellStyle name="Millares 3 12" xfId="1786"/>
    <cellStyle name="Millares 3 2" xfId="1787"/>
    <cellStyle name="Millares 3 2 2" xfId="1788"/>
    <cellStyle name="Millares 3 2 2 2" xfId="1789"/>
    <cellStyle name="Millares 3 2 2 3" xfId="1790"/>
    <cellStyle name="Millares 3 2 2 4" xfId="1791"/>
    <cellStyle name="Millares 3 2 2 5" xfId="1792"/>
    <cellStyle name="Millares 3 2 3" xfId="1793"/>
    <cellStyle name="Millares 3 2 4" xfId="1794"/>
    <cellStyle name="Millares 3 2 5" xfId="1795"/>
    <cellStyle name="Millares 3 2 6" xfId="1796"/>
    <cellStyle name="Millares 3 3" xfId="1797"/>
    <cellStyle name="Millares 3 3 2" xfId="1798"/>
    <cellStyle name="Millares 3 3 2 2" xfId="1799"/>
    <cellStyle name="Millares 3 3 2 3" xfId="1800"/>
    <cellStyle name="Millares 3 3 2 4" xfId="1801"/>
    <cellStyle name="Millares 3 3 2 5" xfId="1802"/>
    <cellStyle name="Millares 3 3 3" xfId="1803"/>
    <cellStyle name="Millares 3 3 4" xfId="1804"/>
    <cellStyle name="Millares 3 3 5" xfId="1805"/>
    <cellStyle name="Millares 3 3 6" xfId="1806"/>
    <cellStyle name="Millares 3 4" xfId="1807"/>
    <cellStyle name="Millares 3 4 2" xfId="1808"/>
    <cellStyle name="Millares 3 4 2 2" xfId="1809"/>
    <cellStyle name="Millares 3 4 2 3" xfId="1810"/>
    <cellStyle name="Millares 3 4 2 4" xfId="1811"/>
    <cellStyle name="Millares 3 4 2 5" xfId="1812"/>
    <cellStyle name="Millares 3 4 3" xfId="1813"/>
    <cellStyle name="Millares 3 4 4" xfId="1814"/>
    <cellStyle name="Millares 3 4 5" xfId="1815"/>
    <cellStyle name="Millares 3 4 6" xfId="1816"/>
    <cellStyle name="Millares 3 5" xfId="1817"/>
    <cellStyle name="Millares 3 5 2" xfId="1818"/>
    <cellStyle name="Millares 3 5 2 2" xfId="1819"/>
    <cellStyle name="Millares 3 5 2 3" xfId="1820"/>
    <cellStyle name="Millares 3 5 2 4" xfId="1821"/>
    <cellStyle name="Millares 3 5 2 5" xfId="1822"/>
    <cellStyle name="Millares 3 5 3" xfId="1823"/>
    <cellStyle name="Millares 3 5 4" xfId="1824"/>
    <cellStyle name="Millares 3 5 5" xfId="1825"/>
    <cellStyle name="Millares 3 5 6" xfId="1826"/>
    <cellStyle name="Millares 3 6" xfId="1827"/>
    <cellStyle name="Millares 3 6 2" xfId="1828"/>
    <cellStyle name="Millares 3 6 3" xfId="1829"/>
    <cellStyle name="Millares 3 6 4" xfId="1830"/>
    <cellStyle name="Millares 3 6 5" xfId="1831"/>
    <cellStyle name="Millares 3 7" xfId="1832"/>
    <cellStyle name="Millares 3 8" xfId="1833"/>
    <cellStyle name="Millares 3 9" xfId="1834"/>
    <cellStyle name="Millares 30" xfId="1835"/>
    <cellStyle name="Millares 31" xfId="1836"/>
    <cellStyle name="Millares 32" xfId="1837"/>
    <cellStyle name="Millares 32 2" xfId="1838"/>
    <cellStyle name="Millares 4" xfId="1839"/>
    <cellStyle name="Millares 4 2" xfId="1840"/>
    <cellStyle name="Millares 4 3" xfId="1841"/>
    <cellStyle name="Millares 4 4" xfId="1842"/>
    <cellStyle name="Millares 4 5" xfId="1843"/>
    <cellStyle name="Millares 4 6" xfId="1844"/>
    <cellStyle name="Millares 4 7" xfId="1845"/>
    <cellStyle name="Millares 5" xfId="1846"/>
    <cellStyle name="Millares 5 2" xfId="1847"/>
    <cellStyle name="Millares 5 2 2" xfId="1848"/>
    <cellStyle name="Millares 5 2 2 2" xfId="1849"/>
    <cellStyle name="Millares 5 2 2 3" xfId="1850"/>
    <cellStyle name="Millares 5 2 2 4" xfId="1851"/>
    <cellStyle name="Millares 5 2 2 5" xfId="1852"/>
    <cellStyle name="Millares 5 2 3" xfId="1853"/>
    <cellStyle name="Millares 5 2 4" xfId="1854"/>
    <cellStyle name="Millares 5 2 5" xfId="1855"/>
    <cellStyle name="Millares 5 2 6" xfId="1856"/>
    <cellStyle name="Millares 5 3" xfId="1857"/>
    <cellStyle name="Millares 5 3 2" xfId="1858"/>
    <cellStyle name="Millares 5 3 2 2" xfId="1859"/>
    <cellStyle name="Millares 5 3 2 3" xfId="1860"/>
    <cellStyle name="Millares 5 3 2 4" xfId="1861"/>
    <cellStyle name="Millares 5 3 2 5" xfId="1862"/>
    <cellStyle name="Millares 5 3 3" xfId="1863"/>
    <cellStyle name="Millares 5 3 4" xfId="1864"/>
    <cellStyle name="Millares 5 3 5" xfId="1865"/>
    <cellStyle name="Millares 5 3 6" xfId="1866"/>
    <cellStyle name="Millares 5 4" xfId="1867"/>
    <cellStyle name="Millares 5 4 2" xfId="1868"/>
    <cellStyle name="Millares 5 4 2 2" xfId="1869"/>
    <cellStyle name="Millares 5 4 2 3" xfId="1870"/>
    <cellStyle name="Millares 5 4 2 4" xfId="1871"/>
    <cellStyle name="Millares 5 4 2 5" xfId="1872"/>
    <cellStyle name="Millares 5 4 3" xfId="1873"/>
    <cellStyle name="Millares 5 4 4" xfId="1874"/>
    <cellStyle name="Millares 5 4 5" xfId="1875"/>
    <cellStyle name="Millares 5 4 6" xfId="1876"/>
    <cellStyle name="Millares 5 5" xfId="1877"/>
    <cellStyle name="Millares 5 5 2" xfId="1878"/>
    <cellStyle name="Millares 5 5 2 2" xfId="1879"/>
    <cellStyle name="Millares 5 5 2 3" xfId="1880"/>
    <cellStyle name="Millares 5 5 2 4" xfId="1881"/>
    <cellStyle name="Millares 5 5 2 5" xfId="1882"/>
    <cellStyle name="Millares 5 5 3" xfId="1883"/>
    <cellStyle name="Millares 5 5 4" xfId="1884"/>
    <cellStyle name="Millares 5 5 5" xfId="1885"/>
    <cellStyle name="Millares 5 5 6" xfId="1886"/>
    <cellStyle name="Millares 5 6" xfId="1887"/>
    <cellStyle name="Millares 5 7" xfId="1888"/>
    <cellStyle name="Millares 5 8" xfId="1889"/>
    <cellStyle name="Millares 5 9" xfId="1890"/>
    <cellStyle name="Millares 6" xfId="1891"/>
    <cellStyle name="Millares 6 2" xfId="1892"/>
    <cellStyle name="Millares 6 2 2" xfId="1893"/>
    <cellStyle name="Millares 6 2 2 2" xfId="1894"/>
    <cellStyle name="Millares 6 2 2 3" xfId="1895"/>
    <cellStyle name="Millares 6 2 2 4" xfId="1896"/>
    <cellStyle name="Millares 6 2 2 5" xfId="1897"/>
    <cellStyle name="Millares 6 2 3" xfId="1898"/>
    <cellStyle name="Millares 6 2 4" xfId="1899"/>
    <cellStyle name="Millares 6 2 5" xfId="1900"/>
    <cellStyle name="Millares 6 2 6" xfId="1901"/>
    <cellStyle name="Millares 6 3" xfId="1902"/>
    <cellStyle name="Millares 6 3 2" xfId="1903"/>
    <cellStyle name="Millares 6 3 2 2" xfId="1904"/>
    <cellStyle name="Millares 6 3 2 3" xfId="1905"/>
    <cellStyle name="Millares 6 3 2 4" xfId="1906"/>
    <cellStyle name="Millares 6 3 2 5" xfId="1907"/>
    <cellStyle name="Millares 6 3 3" xfId="1908"/>
    <cellStyle name="Millares 6 3 4" xfId="1909"/>
    <cellStyle name="Millares 6 3 5" xfId="1910"/>
    <cellStyle name="Millares 6 3 6" xfId="1911"/>
    <cellStyle name="Millares 6 4" xfId="1912"/>
    <cellStyle name="Millares 6 4 2" xfId="1913"/>
    <cellStyle name="Millares 6 4 2 2" xfId="1914"/>
    <cellStyle name="Millares 6 4 2 3" xfId="1915"/>
    <cellStyle name="Millares 6 4 2 4" xfId="1916"/>
    <cellStyle name="Millares 6 4 2 5" xfId="1917"/>
    <cellStyle name="Millares 6 4 3" xfId="1918"/>
    <cellStyle name="Millares 6 4 4" xfId="1919"/>
    <cellStyle name="Millares 6 4 5" xfId="1920"/>
    <cellStyle name="Millares 6 4 6" xfId="1921"/>
    <cellStyle name="Millares 6 5" xfId="1922"/>
    <cellStyle name="Millares 6 5 2" xfId="1923"/>
    <cellStyle name="Millares 6 5 2 2" xfId="1924"/>
    <cellStyle name="Millares 6 5 2 3" xfId="1925"/>
    <cellStyle name="Millares 6 5 2 4" xfId="1926"/>
    <cellStyle name="Millares 6 5 2 5" xfId="1927"/>
    <cellStyle name="Millares 6 5 3" xfId="1928"/>
    <cellStyle name="Millares 6 5 4" xfId="1929"/>
    <cellStyle name="Millares 6 5 5" xfId="1930"/>
    <cellStyle name="Millares 6 5 6" xfId="1931"/>
    <cellStyle name="Millares 6 6" xfId="1932"/>
    <cellStyle name="Millares 6 7" xfId="1933"/>
    <cellStyle name="Millares 6 8" xfId="1934"/>
    <cellStyle name="Millares 6 9" xfId="1935"/>
    <cellStyle name="Millares 7" xfId="1936"/>
    <cellStyle name="Millares 7 2" xfId="1937"/>
    <cellStyle name="Millares 7 2 2" xfId="1938"/>
    <cellStyle name="Millares 7 2 3" xfId="1939"/>
    <cellStyle name="Millares 7 2 4" xfId="1940"/>
    <cellStyle name="Millares 7 2 5" xfId="1941"/>
    <cellStyle name="Millares 7 3" xfId="1942"/>
    <cellStyle name="Millares 7 4" xfId="1943"/>
    <cellStyle name="Millares 7 5" xfId="1944"/>
    <cellStyle name="Millares 7 6" xfId="1945"/>
    <cellStyle name="Millares 8" xfId="1946"/>
    <cellStyle name="Millares 8 2" xfId="1947"/>
    <cellStyle name="Millares 8 2 2" xfId="1948"/>
    <cellStyle name="Millares 8 2 3" xfId="1949"/>
    <cellStyle name="Millares 8 2 4" xfId="1950"/>
    <cellStyle name="Millares 8 2 5" xfId="1951"/>
    <cellStyle name="Millares 8 3" xfId="1952"/>
    <cellStyle name="Millares 8 4" xfId="1953"/>
    <cellStyle name="Millares 8 5" xfId="1954"/>
    <cellStyle name="Millares 8 6" xfId="1955"/>
    <cellStyle name="Millares 8 7" xfId="1956"/>
    <cellStyle name="Millares 9" xfId="1957"/>
    <cellStyle name="Millares 9 2" xfId="1958"/>
    <cellStyle name="Millares 9 2 2" xfId="1959"/>
    <cellStyle name="Millares 9 2 3" xfId="1960"/>
    <cellStyle name="Millares 9 2 4" xfId="1961"/>
    <cellStyle name="Millares 9 2 5" xfId="1962"/>
    <cellStyle name="Millares 9 3" xfId="1963"/>
    <cellStyle name="Millares 9 4" xfId="1964"/>
    <cellStyle name="Millares 9 5" xfId="1965"/>
    <cellStyle name="Millares 9 6" xfId="1966"/>
    <cellStyle name="Moneda 2" xfId="1967"/>
    <cellStyle name="Moneda 2 2" xfId="1968"/>
    <cellStyle name="Moneda 2 3" xfId="1969"/>
    <cellStyle name="Moneda 2 4" xfId="1970"/>
    <cellStyle name="Moneda 2 5" xfId="1971"/>
    <cellStyle name="Moneda 3" xfId="1972"/>
    <cellStyle name="Moneda 3 2" xfId="1973"/>
    <cellStyle name="Moneda 3 3" xfId="1974"/>
    <cellStyle name="Moneda 4" xfId="1975"/>
    <cellStyle name="Moneda 4 2" xfId="1976"/>
    <cellStyle name="Moneda 5" xfId="1977"/>
    <cellStyle name="Moneda 6" xfId="1978"/>
    <cellStyle name="Neutral 2" xfId="1979"/>
    <cellStyle name="Neutral 3" xfId="1980"/>
    <cellStyle name="Neutral 4" xfId="1981"/>
    <cellStyle name="Neutral 5" xfId="1982"/>
    <cellStyle name="Neutral 6" xfId="1983"/>
    <cellStyle name="Normal" xfId="0" builtinId="0"/>
    <cellStyle name="Normal 10" xfId="1984"/>
    <cellStyle name="Normal 10 2" xfId="1985"/>
    <cellStyle name="Normal 10 2 2" xfId="1986"/>
    <cellStyle name="Normal 10 2 3" xfId="1987"/>
    <cellStyle name="Normal 10 2 4" xfId="1988"/>
    <cellStyle name="Normal 10 2 5" xfId="1989"/>
    <cellStyle name="Normal 10 3" xfId="1990"/>
    <cellStyle name="Normal 10 4" xfId="1991"/>
    <cellStyle name="Normal 10 5" xfId="1992"/>
    <cellStyle name="Normal 10 6" xfId="1993"/>
    <cellStyle name="Normal 11" xfId="1994"/>
    <cellStyle name="Normal 12" xfId="1995"/>
    <cellStyle name="Normal 12 2" xfId="1996"/>
    <cellStyle name="Normal 12 3" xfId="1997"/>
    <cellStyle name="Normal 12 4" xfId="1998"/>
    <cellStyle name="Normal 12 5" xfId="1999"/>
    <cellStyle name="Normal 13" xfId="2000"/>
    <cellStyle name="Normal 13 2" xfId="2001"/>
    <cellStyle name="Normal 13 3" xfId="2002"/>
    <cellStyle name="Normal 13 4" xfId="2003"/>
    <cellStyle name="Normal 13 5" xfId="2004"/>
    <cellStyle name="Normal 14" xfId="2005"/>
    <cellStyle name="Normal 14 2" xfId="2006"/>
    <cellStyle name="Normal 14 3" xfId="2007"/>
    <cellStyle name="Normal 14 4" xfId="2008"/>
    <cellStyle name="Normal 14 5" xfId="2009"/>
    <cellStyle name="Normal 15" xfId="2010"/>
    <cellStyle name="Normal 15 2" xfId="2011"/>
    <cellStyle name="Normal 15 3" xfId="2012"/>
    <cellStyle name="Normal 15 4" xfId="2013"/>
    <cellStyle name="Normal 15 5" xfId="2014"/>
    <cellStyle name="Normal 16" xfId="2015"/>
    <cellStyle name="Normal 17" xfId="2016"/>
    <cellStyle name="Normal 18" xfId="2017"/>
    <cellStyle name="Normal 19" xfId="2018"/>
    <cellStyle name="Normal 19 2" xfId="2019"/>
    <cellStyle name="Normal 2" xfId="2020"/>
    <cellStyle name="Normal 2 10" xfId="2021"/>
    <cellStyle name="Normal 2 11" xfId="2022"/>
    <cellStyle name="Normal 2 12" xfId="2023"/>
    <cellStyle name="Normal 2 12 2" xfId="2024"/>
    <cellStyle name="Normal 2 2" xfId="2025"/>
    <cellStyle name="Normal 2 2 2" xfId="2026"/>
    <cellStyle name="Normal 2 2 2 2" xfId="2027"/>
    <cellStyle name="Normal 2 2 2 2 2" xfId="2028"/>
    <cellStyle name="Normal 2 2 2 3" xfId="2029"/>
    <cellStyle name="Normal 2 2 2 4" xfId="2030"/>
    <cellStyle name="Normal 2 2 2 5" xfId="2031"/>
    <cellStyle name="Normal 2 2 3" xfId="2032"/>
    <cellStyle name="Normal 2 2 3 2" xfId="2033"/>
    <cellStyle name="Normal 2 2 4" xfId="2034"/>
    <cellStyle name="Normal 2 2 5" xfId="2035"/>
    <cellStyle name="Normal 2 2 6" xfId="2036"/>
    <cellStyle name="Normal 2 2 7" xfId="2037"/>
    <cellStyle name="Normal 2 2 8" xfId="2038"/>
    <cellStyle name="Normal 2 2 9" xfId="2039"/>
    <cellStyle name="Normal 2 3" xfId="2040"/>
    <cellStyle name="Normal 2 3 2" xfId="2041"/>
    <cellStyle name="Normal 2 3 2 2" xfId="2042"/>
    <cellStyle name="Normal 2 3 2 3" xfId="2043"/>
    <cellStyle name="Normal 2 3 2 4" xfId="2044"/>
    <cellStyle name="Normal 2 3 2 5" xfId="2045"/>
    <cellStyle name="Normal 2 3 3" xfId="2046"/>
    <cellStyle name="Normal 2 3 4" xfId="2047"/>
    <cellStyle name="Normal 2 3 5" xfId="2048"/>
    <cellStyle name="Normal 2 3 6" xfId="2049"/>
    <cellStyle name="Normal 2 4" xfId="2050"/>
    <cellStyle name="Normal 2 4 2" xfId="2051"/>
    <cellStyle name="Normal 2 4 2 2" xfId="2052"/>
    <cellStyle name="Normal 2 4 2 3" xfId="2053"/>
    <cellStyle name="Normal 2 4 2 4" xfId="2054"/>
    <cellStyle name="Normal 2 4 2 5" xfId="2055"/>
    <cellStyle name="Normal 2 4 3" xfId="2056"/>
    <cellStyle name="Normal 2 4 4" xfId="2057"/>
    <cellStyle name="Normal 2 4 5" xfId="2058"/>
    <cellStyle name="Normal 2 4 6" xfId="2059"/>
    <cellStyle name="Normal 2 5" xfId="2060"/>
    <cellStyle name="Normal 2 5 2" xfId="2061"/>
    <cellStyle name="Normal 2 5 2 2" xfId="2062"/>
    <cellStyle name="Normal 2 5 2 3" xfId="2063"/>
    <cellStyle name="Normal 2 5 2 4" xfId="2064"/>
    <cellStyle name="Normal 2 5 2 5" xfId="2065"/>
    <cellStyle name="Normal 2 5 3" xfId="2066"/>
    <cellStyle name="Normal 2 5 4" xfId="2067"/>
    <cellStyle name="Normal 2 5 5" xfId="2068"/>
    <cellStyle name="Normal 2 5 6" xfId="2069"/>
    <cellStyle name="Normal 2 6" xfId="2070"/>
    <cellStyle name="Normal 2 6 2" xfId="2071"/>
    <cellStyle name="Normal 2 6 3" xfId="2072"/>
    <cellStyle name="Normal 2 6 4" xfId="2073"/>
    <cellStyle name="Normal 2 6 5" xfId="2074"/>
    <cellStyle name="Normal 2 7" xfId="2075"/>
    <cellStyle name="Normal 2 7 2" xfId="2076"/>
    <cellStyle name="Normal 2 8" xfId="2077"/>
    <cellStyle name="Normal 2 8 2" xfId="2078"/>
    <cellStyle name="Normal 2 9" xfId="2079"/>
    <cellStyle name="Normal 20" xfId="2080"/>
    <cellStyle name="Normal 21" xfId="2081"/>
    <cellStyle name="Normal 22" xfId="2082"/>
    <cellStyle name="Normal 23" xfId="2083"/>
    <cellStyle name="Normal 24" xfId="2084"/>
    <cellStyle name="Normal 25" xfId="2085"/>
    <cellStyle name="Normal 25 2" xfId="2086"/>
    <cellStyle name="Normal 25 2 2" xfId="2087"/>
    <cellStyle name="Normal 25 3" xfId="2088"/>
    <cellStyle name="Normal 25 4" xfId="2089"/>
    <cellStyle name="Normal 26" xfId="2090"/>
    <cellStyle name="Normal 27" xfId="2091"/>
    <cellStyle name="Normal 28" xfId="2092"/>
    <cellStyle name="Normal 29" xfId="2093"/>
    <cellStyle name="Normal 3" xfId="2094"/>
    <cellStyle name="Normal 3 10" xfId="2095"/>
    <cellStyle name="Normal 3 11" xfId="2096"/>
    <cellStyle name="Normal 3 12" xfId="2097"/>
    <cellStyle name="Normal 3 2" xfId="2098"/>
    <cellStyle name="Normal 3 2 2" xfId="2099"/>
    <cellStyle name="Normal 3 2 2 2" xfId="2100"/>
    <cellStyle name="Normal 3 2 2 3" xfId="2101"/>
    <cellStyle name="Normal 3 2 2 4" xfId="2102"/>
    <cellStyle name="Normal 3 2 2 5" xfId="2103"/>
    <cellStyle name="Normal 3 2 3" xfId="2104"/>
    <cellStyle name="Normal 3 2 4" xfId="2105"/>
    <cellStyle name="Normal 3 2 5" xfId="2106"/>
    <cellStyle name="Normal 3 2 6" xfId="2107"/>
    <cellStyle name="Normal 3 3" xfId="2108"/>
    <cellStyle name="Normal 3 3 2" xfId="2109"/>
    <cellStyle name="Normal 3 3 2 2" xfId="2110"/>
    <cellStyle name="Normal 3 3 2 3" xfId="2111"/>
    <cellStyle name="Normal 3 3 2 4" xfId="2112"/>
    <cellStyle name="Normal 3 3 2 5" xfId="2113"/>
    <cellStyle name="Normal 3 3 3" xfId="2114"/>
    <cellStyle name="Normal 3 3 4" xfId="2115"/>
    <cellStyle name="Normal 3 3 5" xfId="2116"/>
    <cellStyle name="Normal 3 3 6" xfId="2117"/>
    <cellStyle name="Normal 3 4" xfId="2118"/>
    <cellStyle name="Normal 3 4 2" xfId="2119"/>
    <cellStyle name="Normal 3 4 2 2" xfId="2120"/>
    <cellStyle name="Normal 3 4 2 3" xfId="2121"/>
    <cellStyle name="Normal 3 4 2 4" xfId="2122"/>
    <cellStyle name="Normal 3 4 2 5" xfId="2123"/>
    <cellStyle name="Normal 3 4 3" xfId="2124"/>
    <cellStyle name="Normal 3 4 4" xfId="2125"/>
    <cellStyle name="Normal 3 4 5" xfId="2126"/>
    <cellStyle name="Normal 3 4 6" xfId="2127"/>
    <cellStyle name="Normal 3 5" xfId="2128"/>
    <cellStyle name="Normal 3 5 2" xfId="2129"/>
    <cellStyle name="Normal 3 5 2 2" xfId="2130"/>
    <cellStyle name="Normal 3 5 2 3" xfId="2131"/>
    <cellStyle name="Normal 3 5 2 4" xfId="2132"/>
    <cellStyle name="Normal 3 5 2 5" xfId="2133"/>
    <cellStyle name="Normal 3 5 3" xfId="2134"/>
    <cellStyle name="Normal 3 5 4" xfId="2135"/>
    <cellStyle name="Normal 3 5 5" xfId="2136"/>
    <cellStyle name="Normal 3 5 6" xfId="2137"/>
    <cellStyle name="Normal 3 6" xfId="2138"/>
    <cellStyle name="Normal 3 6 2" xfId="2139"/>
    <cellStyle name="Normal 3 6 3" xfId="2140"/>
    <cellStyle name="Normal 3 6 4" xfId="2141"/>
    <cellStyle name="Normal 3 6 5" xfId="2142"/>
    <cellStyle name="Normal 3 7" xfId="2143"/>
    <cellStyle name="Normal 3 8" xfId="2144"/>
    <cellStyle name="Normal 3 9" xfId="2145"/>
    <cellStyle name="Normal 30" xfId="2146"/>
    <cellStyle name="Normal 31" xfId="2147"/>
    <cellStyle name="Normal 32" xfId="2148"/>
    <cellStyle name="Normal 33" xfId="2149"/>
    <cellStyle name="Normal 34" xfId="2150"/>
    <cellStyle name="Normal 35" xfId="2151"/>
    <cellStyle name="Normal 36" xfId="2152"/>
    <cellStyle name="Normal 37" xfId="2153"/>
    <cellStyle name="Normal 38" xfId="2154"/>
    <cellStyle name="Normal 39" xfId="2155"/>
    <cellStyle name="Normal 4" xfId="2156"/>
    <cellStyle name="Normal 4 10" xfId="2157"/>
    <cellStyle name="Normal 4 11" xfId="2158"/>
    <cellStyle name="Normal 4 2" xfId="2159"/>
    <cellStyle name="Normal 4 2 2" xfId="2160"/>
    <cellStyle name="Normal 4 2 2 2" xfId="2161"/>
    <cellStyle name="Normal 4 2 2 3" xfId="2162"/>
    <cellStyle name="Normal 4 2 2 4" xfId="2163"/>
    <cellStyle name="Normal 4 2 2 5" xfId="2164"/>
    <cellStyle name="Normal 4 2 3" xfId="2165"/>
    <cellStyle name="Normal 4 2 4" xfId="2166"/>
    <cellStyle name="Normal 4 2 5" xfId="2167"/>
    <cellStyle name="Normal 4 2 6" xfId="2168"/>
    <cellStyle name="Normal 4 3" xfId="2169"/>
    <cellStyle name="Normal 4 3 2" xfId="2170"/>
    <cellStyle name="Normal 4 3 2 2" xfId="2171"/>
    <cellStyle name="Normal 4 3 2 3" xfId="2172"/>
    <cellStyle name="Normal 4 3 2 4" xfId="2173"/>
    <cellStyle name="Normal 4 3 2 5" xfId="2174"/>
    <cellStyle name="Normal 4 3 3" xfId="2175"/>
    <cellStyle name="Normal 4 3 4" xfId="2176"/>
    <cellStyle name="Normal 4 3 5" xfId="2177"/>
    <cellStyle name="Normal 4 3 6" xfId="2178"/>
    <cellStyle name="Normal 4 4" xfId="2179"/>
    <cellStyle name="Normal 4 4 2" xfId="2180"/>
    <cellStyle name="Normal 4 4 2 2" xfId="2181"/>
    <cellStyle name="Normal 4 4 2 3" xfId="2182"/>
    <cellStyle name="Normal 4 4 2 4" xfId="2183"/>
    <cellStyle name="Normal 4 4 2 5" xfId="2184"/>
    <cellStyle name="Normal 4 4 3" xfId="2185"/>
    <cellStyle name="Normal 4 4 4" xfId="2186"/>
    <cellStyle name="Normal 4 4 5" xfId="2187"/>
    <cellStyle name="Normal 4 4 6" xfId="2188"/>
    <cellStyle name="Normal 4 5" xfId="2189"/>
    <cellStyle name="Normal 4 5 2" xfId="2190"/>
    <cellStyle name="Normal 4 5 2 2" xfId="2191"/>
    <cellStyle name="Normal 4 5 2 3" xfId="2192"/>
    <cellStyle name="Normal 4 5 2 4" xfId="2193"/>
    <cellStyle name="Normal 4 5 2 5" xfId="2194"/>
    <cellStyle name="Normal 4 5 3" xfId="2195"/>
    <cellStyle name="Normal 4 5 4" xfId="2196"/>
    <cellStyle name="Normal 4 5 5" xfId="2197"/>
    <cellStyle name="Normal 4 5 6" xfId="2198"/>
    <cellStyle name="Normal 4 6" xfId="2199"/>
    <cellStyle name="Normal 4 7" xfId="2200"/>
    <cellStyle name="Normal 4 8" xfId="2201"/>
    <cellStyle name="Normal 4 9" xfId="2202"/>
    <cellStyle name="Normal 40" xfId="2203"/>
    <cellStyle name="Normal 40 2" xfId="2204"/>
    <cellStyle name="Normal 41" xfId="2205"/>
    <cellStyle name="Normal 42" xfId="2206"/>
    <cellStyle name="Normal 43" xfId="2207"/>
    <cellStyle name="Normal 44" xfId="2208"/>
    <cellStyle name="Normal 45" xfId="2209"/>
    <cellStyle name="Normal 46" xfId="2210"/>
    <cellStyle name="Normal 47" xfId="2211"/>
    <cellStyle name="Normal 48" xfId="2212"/>
    <cellStyle name="Normal 49" xfId="2213"/>
    <cellStyle name="Normal 5" xfId="2214"/>
    <cellStyle name="Normal 5 2" xfId="2215"/>
    <cellStyle name="Normal 5 2 2" xfId="2216"/>
    <cellStyle name="Normal 5 3" xfId="2217"/>
    <cellStyle name="Normal 5 4" xfId="2218"/>
    <cellStyle name="Normal 5 5" xfId="2219"/>
    <cellStyle name="Normal 5 6" xfId="2220"/>
    <cellStyle name="Normal 50" xfId="2221"/>
    <cellStyle name="Normal 51" xfId="2222"/>
    <cellStyle name="Normal 52" xfId="2223"/>
    <cellStyle name="Normal 53" xfId="2224"/>
    <cellStyle name="Normal 54" xfId="2225"/>
    <cellStyle name="Normal 55" xfId="2226"/>
    <cellStyle name="Normal 56" xfId="2227"/>
    <cellStyle name="Normal 57" xfId="2228"/>
    <cellStyle name="Normal 58" xfId="2229"/>
    <cellStyle name="Normal 59" xfId="2230"/>
    <cellStyle name="Normal 6" xfId="2231"/>
    <cellStyle name="Normal 6 10" xfId="2232"/>
    <cellStyle name="Normal 6 2" xfId="2233"/>
    <cellStyle name="Normal 6 2 2" xfId="2234"/>
    <cellStyle name="Normal 6 2 2 2" xfId="2235"/>
    <cellStyle name="Normal 6 2 2 3" xfId="2236"/>
    <cellStyle name="Normal 6 2 2 4" xfId="2237"/>
    <cellStyle name="Normal 6 2 2 5" xfId="2238"/>
    <cellStyle name="Normal 6 2 3" xfId="2239"/>
    <cellStyle name="Normal 6 2 4" xfId="2240"/>
    <cellStyle name="Normal 6 2 5" xfId="2241"/>
    <cellStyle name="Normal 6 2 6" xfId="2242"/>
    <cellStyle name="Normal 6 3" xfId="2243"/>
    <cellStyle name="Normal 6 3 2" xfId="2244"/>
    <cellStyle name="Normal 6 3 2 2" xfId="2245"/>
    <cellStyle name="Normal 6 3 2 3" xfId="2246"/>
    <cellStyle name="Normal 6 3 2 4" xfId="2247"/>
    <cellStyle name="Normal 6 3 2 5" xfId="2248"/>
    <cellStyle name="Normal 6 3 3" xfId="2249"/>
    <cellStyle name="Normal 6 3 4" xfId="2250"/>
    <cellStyle name="Normal 6 3 5" xfId="2251"/>
    <cellStyle name="Normal 6 3 6" xfId="2252"/>
    <cellStyle name="Normal 6 4" xfId="2253"/>
    <cellStyle name="Normal 6 4 2" xfId="2254"/>
    <cellStyle name="Normal 6 4 2 2" xfId="2255"/>
    <cellStyle name="Normal 6 4 2 3" xfId="2256"/>
    <cellStyle name="Normal 6 4 2 4" xfId="2257"/>
    <cellStyle name="Normal 6 4 2 5" xfId="2258"/>
    <cellStyle name="Normal 6 4 3" xfId="2259"/>
    <cellStyle name="Normal 6 4 4" xfId="2260"/>
    <cellStyle name="Normal 6 4 5" xfId="2261"/>
    <cellStyle name="Normal 6 4 6" xfId="2262"/>
    <cellStyle name="Normal 6 5" xfId="2263"/>
    <cellStyle name="Normal 6 5 2" xfId="2264"/>
    <cellStyle name="Normal 6 5 2 2" xfId="2265"/>
    <cellStyle name="Normal 6 5 2 3" xfId="2266"/>
    <cellStyle name="Normal 6 5 2 4" xfId="2267"/>
    <cellStyle name="Normal 6 5 2 5" xfId="2268"/>
    <cellStyle name="Normal 6 5 3" xfId="2269"/>
    <cellStyle name="Normal 6 5 4" xfId="2270"/>
    <cellStyle name="Normal 6 5 5" xfId="2271"/>
    <cellStyle name="Normal 6 5 6" xfId="2272"/>
    <cellStyle name="Normal 6 6" xfId="2273"/>
    <cellStyle name="Normal 6 6 2" xfId="2274"/>
    <cellStyle name="Normal 6 6 3" xfId="2275"/>
    <cellStyle name="Normal 6 6 4" xfId="2276"/>
    <cellStyle name="Normal 6 6 5" xfId="2277"/>
    <cellStyle name="Normal 6 7" xfId="2278"/>
    <cellStyle name="Normal 6 8" xfId="2279"/>
    <cellStyle name="Normal 6 9" xfId="2280"/>
    <cellStyle name="Normal 60" xfId="2281"/>
    <cellStyle name="Normal 61" xfId="2282"/>
    <cellStyle name="Normal 62" xfId="2283"/>
    <cellStyle name="Normal 63" xfId="2284"/>
    <cellStyle name="Normal 64" xfId="2285"/>
    <cellStyle name="Normal 65" xfId="2286"/>
    <cellStyle name="Normal 66" xfId="2287"/>
    <cellStyle name="Normal 67" xfId="2288"/>
    <cellStyle name="Normal 68" xfId="2289"/>
    <cellStyle name="Normal 69" xfId="2290"/>
    <cellStyle name="Normal 7" xfId="2291"/>
    <cellStyle name="Normal 7 2" xfId="2292"/>
    <cellStyle name="Normal 7 3" xfId="2293"/>
    <cellStyle name="Normal 7 4" xfId="2294"/>
    <cellStyle name="Normal 7 5" xfId="2295"/>
    <cellStyle name="Normal 70" xfId="2296"/>
    <cellStyle name="Normal 71" xfId="2297"/>
    <cellStyle name="Normal 72" xfId="2298"/>
    <cellStyle name="Normal 73" xfId="2299"/>
    <cellStyle name="Normal 8" xfId="2300"/>
    <cellStyle name="Normal 8 2" xfId="2301"/>
    <cellStyle name="Normal 8 2 2" xfId="2302"/>
    <cellStyle name="Normal 8 2 3" xfId="2303"/>
    <cellStyle name="Normal 8 2 4" xfId="2304"/>
    <cellStyle name="Normal 8 2 5" xfId="2305"/>
    <cellStyle name="Normal 8 3" xfId="2306"/>
    <cellStyle name="Normal 8 4" xfId="2307"/>
    <cellStyle name="Normal 8 5" xfId="2308"/>
    <cellStyle name="Normal 8 6" xfId="2309"/>
    <cellStyle name="Normal 9" xfId="2310"/>
    <cellStyle name="Normal 9 2" xfId="2311"/>
    <cellStyle name="Normal 9 2 2" xfId="2312"/>
    <cellStyle name="Normal 9 2 3" xfId="2313"/>
    <cellStyle name="Normal 9 2 4" xfId="2314"/>
    <cellStyle name="Normal 9 2 5" xfId="2315"/>
    <cellStyle name="Normal 9 3" xfId="2316"/>
    <cellStyle name="Normal 9 4" xfId="2317"/>
    <cellStyle name="Normal 9 5" xfId="2318"/>
    <cellStyle name="Normal 9 6" xfId="2319"/>
    <cellStyle name="Notas 10" xfId="2320"/>
    <cellStyle name="Notas 10 2" xfId="2321"/>
    <cellStyle name="Notas 10 2 2" xfId="2322"/>
    <cellStyle name="Notas 10 2 3" xfId="2323"/>
    <cellStyle name="Notas 10 2 4" xfId="2324"/>
    <cellStyle name="Notas 10 2 5" xfId="2325"/>
    <cellStyle name="Notas 10 3" xfId="2326"/>
    <cellStyle name="Notas 10 4" xfId="2327"/>
    <cellStyle name="Notas 10 5" xfId="2328"/>
    <cellStyle name="Notas 10 6" xfId="2329"/>
    <cellStyle name="Notas 11" xfId="2330"/>
    <cellStyle name="Notas 11 2" xfId="2331"/>
    <cellStyle name="Notas 11 2 2" xfId="2332"/>
    <cellStyle name="Notas 11 2 3" xfId="2333"/>
    <cellStyle name="Notas 11 2 4" xfId="2334"/>
    <cellStyle name="Notas 11 2 5" xfId="2335"/>
    <cellStyle name="Notas 11 3" xfId="2336"/>
    <cellStyle name="Notas 11 4" xfId="2337"/>
    <cellStyle name="Notas 11 5" xfId="2338"/>
    <cellStyle name="Notas 11 6" xfId="2339"/>
    <cellStyle name="Notas 12" xfId="2340"/>
    <cellStyle name="Notas 12 2" xfId="2341"/>
    <cellStyle name="Notas 12 2 2" xfId="2342"/>
    <cellStyle name="Notas 12 2 3" xfId="2343"/>
    <cellStyle name="Notas 12 2 4" xfId="2344"/>
    <cellStyle name="Notas 12 2 5" xfId="2345"/>
    <cellStyle name="Notas 12 3" xfId="2346"/>
    <cellStyle name="Notas 12 4" xfId="2347"/>
    <cellStyle name="Notas 12 5" xfId="2348"/>
    <cellStyle name="Notas 12 6" xfId="2349"/>
    <cellStyle name="Notas 13" xfId="2350"/>
    <cellStyle name="Notas 13 2" xfId="2351"/>
    <cellStyle name="Notas 13 2 2" xfId="2352"/>
    <cellStyle name="Notas 13 2 3" xfId="2353"/>
    <cellStyle name="Notas 13 2 4" xfId="2354"/>
    <cellStyle name="Notas 13 2 5" xfId="2355"/>
    <cellStyle name="Notas 13 3" xfId="2356"/>
    <cellStyle name="Notas 13 4" xfId="2357"/>
    <cellStyle name="Notas 13 5" xfId="2358"/>
    <cellStyle name="Notas 13 6" xfId="2359"/>
    <cellStyle name="Notas 14" xfId="2360"/>
    <cellStyle name="Notas 14 2" xfId="2361"/>
    <cellStyle name="Notas 14 2 2" xfId="2362"/>
    <cellStyle name="Notas 14 2 3" xfId="2363"/>
    <cellStyle name="Notas 14 2 4" xfId="2364"/>
    <cellStyle name="Notas 14 2 5" xfId="2365"/>
    <cellStyle name="Notas 14 3" xfId="2366"/>
    <cellStyle name="Notas 14 4" xfId="2367"/>
    <cellStyle name="Notas 14 5" xfId="2368"/>
    <cellStyle name="Notas 14 6" xfId="2369"/>
    <cellStyle name="Notas 15" xfId="2370"/>
    <cellStyle name="Notas 15 2" xfId="2371"/>
    <cellStyle name="Notas 15 3" xfId="2372"/>
    <cellStyle name="Notas 15 4" xfId="2373"/>
    <cellStyle name="Notas 15 5" xfId="2374"/>
    <cellStyle name="Notas 16" xfId="2375"/>
    <cellStyle name="Notas 16 2" xfId="2376"/>
    <cellStyle name="Notas 16 3" xfId="2377"/>
    <cellStyle name="Notas 16 4" xfId="2378"/>
    <cellStyle name="Notas 16 5" xfId="2379"/>
    <cellStyle name="Notas 17" xfId="2380"/>
    <cellStyle name="Notas 17 2" xfId="2381"/>
    <cellStyle name="Notas 17 3" xfId="2382"/>
    <cellStyle name="Notas 17 4" xfId="2383"/>
    <cellStyle name="Notas 17 5" xfId="2384"/>
    <cellStyle name="Notas 18" xfId="2385"/>
    <cellStyle name="Notas 18 2" xfId="2386"/>
    <cellStyle name="Notas 18 3" xfId="2387"/>
    <cellStyle name="Notas 18 4" xfId="2388"/>
    <cellStyle name="Notas 18 5" xfId="2389"/>
    <cellStyle name="Notas 19" xfId="2390"/>
    <cellStyle name="Notas 19 2" xfId="2391"/>
    <cellStyle name="Notas 19 3" xfId="2392"/>
    <cellStyle name="Notas 19 4" xfId="2393"/>
    <cellStyle name="Notas 19 5" xfId="2394"/>
    <cellStyle name="Notas 2" xfId="2395"/>
    <cellStyle name="Notas 2 10" xfId="2396"/>
    <cellStyle name="Notas 2 2" xfId="2397"/>
    <cellStyle name="Notas 2 2 2" xfId="2398"/>
    <cellStyle name="Notas 2 2 2 2" xfId="2399"/>
    <cellStyle name="Notas 2 2 2 3" xfId="2400"/>
    <cellStyle name="Notas 2 2 2 4" xfId="2401"/>
    <cellStyle name="Notas 2 2 2 5" xfId="2402"/>
    <cellStyle name="Notas 2 2 3" xfId="2403"/>
    <cellStyle name="Notas 2 2 4" xfId="2404"/>
    <cellStyle name="Notas 2 2 5" xfId="2405"/>
    <cellStyle name="Notas 2 2 6" xfId="2406"/>
    <cellStyle name="Notas 2 3" xfId="2407"/>
    <cellStyle name="Notas 2 3 2" xfId="2408"/>
    <cellStyle name="Notas 2 3 2 2" xfId="2409"/>
    <cellStyle name="Notas 2 3 2 3" xfId="2410"/>
    <cellStyle name="Notas 2 3 2 4" xfId="2411"/>
    <cellStyle name="Notas 2 3 2 5" xfId="2412"/>
    <cellStyle name="Notas 2 3 3" xfId="2413"/>
    <cellStyle name="Notas 2 3 4" xfId="2414"/>
    <cellStyle name="Notas 2 3 5" xfId="2415"/>
    <cellStyle name="Notas 2 3 6" xfId="2416"/>
    <cellStyle name="Notas 2 4" xfId="2417"/>
    <cellStyle name="Notas 2 4 2" xfId="2418"/>
    <cellStyle name="Notas 2 4 2 2" xfId="2419"/>
    <cellStyle name="Notas 2 4 2 3" xfId="2420"/>
    <cellStyle name="Notas 2 4 2 4" xfId="2421"/>
    <cellStyle name="Notas 2 4 2 5" xfId="2422"/>
    <cellStyle name="Notas 2 4 3" xfId="2423"/>
    <cellStyle name="Notas 2 4 4" xfId="2424"/>
    <cellStyle name="Notas 2 4 5" xfId="2425"/>
    <cellStyle name="Notas 2 4 6" xfId="2426"/>
    <cellStyle name="Notas 2 5" xfId="2427"/>
    <cellStyle name="Notas 2 5 2" xfId="2428"/>
    <cellStyle name="Notas 2 5 2 2" xfId="2429"/>
    <cellStyle name="Notas 2 5 2 3" xfId="2430"/>
    <cellStyle name="Notas 2 5 2 4" xfId="2431"/>
    <cellStyle name="Notas 2 5 2 5" xfId="2432"/>
    <cellStyle name="Notas 2 5 3" xfId="2433"/>
    <cellStyle name="Notas 2 5 4" xfId="2434"/>
    <cellStyle name="Notas 2 5 5" xfId="2435"/>
    <cellStyle name="Notas 2 5 6" xfId="2436"/>
    <cellStyle name="Notas 2 6" xfId="2437"/>
    <cellStyle name="Notas 2 6 2" xfId="2438"/>
    <cellStyle name="Notas 2 6 3" xfId="2439"/>
    <cellStyle name="Notas 2 6 4" xfId="2440"/>
    <cellStyle name="Notas 2 6 5" xfId="2441"/>
    <cellStyle name="Notas 2 7" xfId="2442"/>
    <cellStyle name="Notas 2 8" xfId="2443"/>
    <cellStyle name="Notas 2 9" xfId="2444"/>
    <cellStyle name="Notas 20" xfId="2445"/>
    <cellStyle name="Notas 20 2" xfId="2446"/>
    <cellStyle name="Notas 20 3" xfId="2447"/>
    <cellStyle name="Notas 20 4" xfId="2448"/>
    <cellStyle name="Notas 20 5" xfId="2449"/>
    <cellStyle name="Notas 21" xfId="2450"/>
    <cellStyle name="Notas 21 2" xfId="2451"/>
    <cellStyle name="Notas 21 3" xfId="2452"/>
    <cellStyle name="Notas 21 4" xfId="2453"/>
    <cellStyle name="Notas 21 5" xfId="2454"/>
    <cellStyle name="Notas 22" xfId="2455"/>
    <cellStyle name="Notas 22 2" xfId="2456"/>
    <cellStyle name="Notas 22 3" xfId="2457"/>
    <cellStyle name="Notas 22 4" xfId="2458"/>
    <cellStyle name="Notas 22 5" xfId="2459"/>
    <cellStyle name="Notas 23" xfId="2460"/>
    <cellStyle name="Notas 24" xfId="2461"/>
    <cellStyle name="Notas 25" xfId="2462"/>
    <cellStyle name="Notas 26" xfId="2463"/>
    <cellStyle name="Notas 27" xfId="2464"/>
    <cellStyle name="Notas 28" xfId="2465"/>
    <cellStyle name="Notas 29" xfId="2466"/>
    <cellStyle name="Notas 3" xfId="2467"/>
    <cellStyle name="Notas 3 10" xfId="2468"/>
    <cellStyle name="Notas 3 2" xfId="2469"/>
    <cellStyle name="Notas 3 2 2" xfId="2470"/>
    <cellStyle name="Notas 3 2 2 2" xfId="2471"/>
    <cellStyle name="Notas 3 2 2 3" xfId="2472"/>
    <cellStyle name="Notas 3 2 2 4" xfId="2473"/>
    <cellStyle name="Notas 3 2 2 5" xfId="2474"/>
    <cellStyle name="Notas 3 2 3" xfId="2475"/>
    <cellStyle name="Notas 3 2 4" xfId="2476"/>
    <cellStyle name="Notas 3 2 5" xfId="2477"/>
    <cellStyle name="Notas 3 2 6" xfId="2478"/>
    <cellStyle name="Notas 3 3" xfId="2479"/>
    <cellStyle name="Notas 3 3 2" xfId="2480"/>
    <cellStyle name="Notas 3 3 2 2" xfId="2481"/>
    <cellStyle name="Notas 3 3 2 3" xfId="2482"/>
    <cellStyle name="Notas 3 3 2 4" xfId="2483"/>
    <cellStyle name="Notas 3 3 2 5" xfId="2484"/>
    <cellStyle name="Notas 3 3 3" xfId="2485"/>
    <cellStyle name="Notas 3 3 4" xfId="2486"/>
    <cellStyle name="Notas 3 3 5" xfId="2487"/>
    <cellStyle name="Notas 3 3 6" xfId="2488"/>
    <cellStyle name="Notas 3 4" xfId="2489"/>
    <cellStyle name="Notas 3 4 2" xfId="2490"/>
    <cellStyle name="Notas 3 4 2 2" xfId="2491"/>
    <cellStyle name="Notas 3 4 2 3" xfId="2492"/>
    <cellStyle name="Notas 3 4 2 4" xfId="2493"/>
    <cellStyle name="Notas 3 4 2 5" xfId="2494"/>
    <cellStyle name="Notas 3 4 3" xfId="2495"/>
    <cellStyle name="Notas 3 4 4" xfId="2496"/>
    <cellStyle name="Notas 3 4 5" xfId="2497"/>
    <cellStyle name="Notas 3 4 6" xfId="2498"/>
    <cellStyle name="Notas 3 5" xfId="2499"/>
    <cellStyle name="Notas 3 5 2" xfId="2500"/>
    <cellStyle name="Notas 3 5 2 2" xfId="2501"/>
    <cellStyle name="Notas 3 5 2 3" xfId="2502"/>
    <cellStyle name="Notas 3 5 2 4" xfId="2503"/>
    <cellStyle name="Notas 3 5 2 5" xfId="2504"/>
    <cellStyle name="Notas 3 5 3" xfId="2505"/>
    <cellStyle name="Notas 3 5 4" xfId="2506"/>
    <cellStyle name="Notas 3 5 5" xfId="2507"/>
    <cellStyle name="Notas 3 5 6" xfId="2508"/>
    <cellStyle name="Notas 3 6" xfId="2509"/>
    <cellStyle name="Notas 3 6 2" xfId="2510"/>
    <cellStyle name="Notas 3 6 3" xfId="2511"/>
    <cellStyle name="Notas 3 6 4" xfId="2512"/>
    <cellStyle name="Notas 3 6 5" xfId="2513"/>
    <cellStyle name="Notas 3 7" xfId="2514"/>
    <cellStyle name="Notas 3 8" xfId="2515"/>
    <cellStyle name="Notas 3 9" xfId="2516"/>
    <cellStyle name="Notas 30" xfId="2517"/>
    <cellStyle name="Notas 31" xfId="2518"/>
    <cellStyle name="Notas 32" xfId="2519"/>
    <cellStyle name="Notas 33" xfId="2520"/>
    <cellStyle name="Notas 34" xfId="2521"/>
    <cellStyle name="Notas 35" xfId="2522"/>
    <cellStyle name="Notas 36" xfId="2523"/>
    <cellStyle name="Notas 37" xfId="2524"/>
    <cellStyle name="Notas 4" xfId="2525"/>
    <cellStyle name="Notas 4 10" xfId="2526"/>
    <cellStyle name="Notas 4 2" xfId="2527"/>
    <cellStyle name="Notas 4 2 2" xfId="2528"/>
    <cellStyle name="Notas 4 2 2 2" xfId="2529"/>
    <cellStyle name="Notas 4 2 2 3" xfId="2530"/>
    <cellStyle name="Notas 4 2 2 4" xfId="2531"/>
    <cellStyle name="Notas 4 2 2 5" xfId="2532"/>
    <cellStyle name="Notas 4 2 3" xfId="2533"/>
    <cellStyle name="Notas 4 2 4" xfId="2534"/>
    <cellStyle name="Notas 4 2 5" xfId="2535"/>
    <cellStyle name="Notas 4 2 6" xfId="2536"/>
    <cellStyle name="Notas 4 3" xfId="2537"/>
    <cellStyle name="Notas 4 3 2" xfId="2538"/>
    <cellStyle name="Notas 4 3 2 2" xfId="2539"/>
    <cellStyle name="Notas 4 3 2 3" xfId="2540"/>
    <cellStyle name="Notas 4 3 2 4" xfId="2541"/>
    <cellStyle name="Notas 4 3 2 5" xfId="2542"/>
    <cellStyle name="Notas 4 3 3" xfId="2543"/>
    <cellStyle name="Notas 4 3 4" xfId="2544"/>
    <cellStyle name="Notas 4 3 5" xfId="2545"/>
    <cellStyle name="Notas 4 3 6" xfId="2546"/>
    <cellStyle name="Notas 4 4" xfId="2547"/>
    <cellStyle name="Notas 4 4 2" xfId="2548"/>
    <cellStyle name="Notas 4 4 2 2" xfId="2549"/>
    <cellStyle name="Notas 4 4 2 3" xfId="2550"/>
    <cellStyle name="Notas 4 4 2 4" xfId="2551"/>
    <cellStyle name="Notas 4 4 2 5" xfId="2552"/>
    <cellStyle name="Notas 4 4 3" xfId="2553"/>
    <cellStyle name="Notas 4 4 4" xfId="2554"/>
    <cellStyle name="Notas 4 4 5" xfId="2555"/>
    <cellStyle name="Notas 4 4 6" xfId="2556"/>
    <cellStyle name="Notas 4 5" xfId="2557"/>
    <cellStyle name="Notas 4 5 2" xfId="2558"/>
    <cellStyle name="Notas 4 5 2 2" xfId="2559"/>
    <cellStyle name="Notas 4 5 2 3" xfId="2560"/>
    <cellStyle name="Notas 4 5 2 4" xfId="2561"/>
    <cellStyle name="Notas 4 5 2 5" xfId="2562"/>
    <cellStyle name="Notas 4 5 3" xfId="2563"/>
    <cellStyle name="Notas 4 5 4" xfId="2564"/>
    <cellStyle name="Notas 4 5 5" xfId="2565"/>
    <cellStyle name="Notas 4 5 6" xfId="2566"/>
    <cellStyle name="Notas 4 6" xfId="2567"/>
    <cellStyle name="Notas 4 6 2" xfId="2568"/>
    <cellStyle name="Notas 4 6 3" xfId="2569"/>
    <cellStyle name="Notas 4 6 4" xfId="2570"/>
    <cellStyle name="Notas 4 6 5" xfId="2571"/>
    <cellStyle name="Notas 4 7" xfId="2572"/>
    <cellStyle name="Notas 4 8" xfId="2573"/>
    <cellStyle name="Notas 4 9" xfId="2574"/>
    <cellStyle name="Notas 5" xfId="2575"/>
    <cellStyle name="Notas 5 10" xfId="2576"/>
    <cellStyle name="Notas 5 2" xfId="2577"/>
    <cellStyle name="Notas 5 2 2" xfId="2578"/>
    <cellStyle name="Notas 5 2 2 2" xfId="2579"/>
    <cellStyle name="Notas 5 2 2 3" xfId="2580"/>
    <cellStyle name="Notas 5 2 2 4" xfId="2581"/>
    <cellStyle name="Notas 5 2 2 5" xfId="2582"/>
    <cellStyle name="Notas 5 2 3" xfId="2583"/>
    <cellStyle name="Notas 5 2 4" xfId="2584"/>
    <cellStyle name="Notas 5 2 5" xfId="2585"/>
    <cellStyle name="Notas 5 2 6" xfId="2586"/>
    <cellStyle name="Notas 5 3" xfId="2587"/>
    <cellStyle name="Notas 5 3 2" xfId="2588"/>
    <cellStyle name="Notas 5 3 2 2" xfId="2589"/>
    <cellStyle name="Notas 5 3 2 3" xfId="2590"/>
    <cellStyle name="Notas 5 3 2 4" xfId="2591"/>
    <cellStyle name="Notas 5 3 2 5" xfId="2592"/>
    <cellStyle name="Notas 5 3 3" xfId="2593"/>
    <cellStyle name="Notas 5 3 4" xfId="2594"/>
    <cellStyle name="Notas 5 3 5" xfId="2595"/>
    <cellStyle name="Notas 5 3 6" xfId="2596"/>
    <cellStyle name="Notas 5 4" xfId="2597"/>
    <cellStyle name="Notas 5 4 2" xfId="2598"/>
    <cellStyle name="Notas 5 4 2 2" xfId="2599"/>
    <cellStyle name="Notas 5 4 2 3" xfId="2600"/>
    <cellStyle name="Notas 5 4 2 4" xfId="2601"/>
    <cellStyle name="Notas 5 4 2 5" xfId="2602"/>
    <cellStyle name="Notas 5 4 3" xfId="2603"/>
    <cellStyle name="Notas 5 4 4" xfId="2604"/>
    <cellStyle name="Notas 5 4 5" xfId="2605"/>
    <cellStyle name="Notas 5 4 6" xfId="2606"/>
    <cellStyle name="Notas 5 5" xfId="2607"/>
    <cellStyle name="Notas 5 5 2" xfId="2608"/>
    <cellStyle name="Notas 5 5 2 2" xfId="2609"/>
    <cellStyle name="Notas 5 5 2 3" xfId="2610"/>
    <cellStyle name="Notas 5 5 2 4" xfId="2611"/>
    <cellStyle name="Notas 5 5 2 5" xfId="2612"/>
    <cellStyle name="Notas 5 5 3" xfId="2613"/>
    <cellStyle name="Notas 5 5 4" xfId="2614"/>
    <cellStyle name="Notas 5 5 5" xfId="2615"/>
    <cellStyle name="Notas 5 5 6" xfId="2616"/>
    <cellStyle name="Notas 5 6" xfId="2617"/>
    <cellStyle name="Notas 5 6 2" xfId="2618"/>
    <cellStyle name="Notas 5 6 3" xfId="2619"/>
    <cellStyle name="Notas 5 6 4" xfId="2620"/>
    <cellStyle name="Notas 5 6 5" xfId="2621"/>
    <cellStyle name="Notas 5 7" xfId="2622"/>
    <cellStyle name="Notas 5 8" xfId="2623"/>
    <cellStyle name="Notas 5 9" xfId="2624"/>
    <cellStyle name="Notas 6" xfId="2625"/>
    <cellStyle name="Notas 6 10" xfId="2626"/>
    <cellStyle name="Notas 6 2" xfId="2627"/>
    <cellStyle name="Notas 6 2 2" xfId="2628"/>
    <cellStyle name="Notas 6 2 2 2" xfId="2629"/>
    <cellStyle name="Notas 6 2 2 3" xfId="2630"/>
    <cellStyle name="Notas 6 2 2 4" xfId="2631"/>
    <cellStyle name="Notas 6 2 2 5" xfId="2632"/>
    <cellStyle name="Notas 6 2 3" xfId="2633"/>
    <cellStyle name="Notas 6 2 4" xfId="2634"/>
    <cellStyle name="Notas 6 2 5" xfId="2635"/>
    <cellStyle name="Notas 6 2 6" xfId="2636"/>
    <cellStyle name="Notas 6 3" xfId="2637"/>
    <cellStyle name="Notas 6 3 2" xfId="2638"/>
    <cellStyle name="Notas 6 3 2 2" xfId="2639"/>
    <cellStyle name="Notas 6 3 2 3" xfId="2640"/>
    <cellStyle name="Notas 6 3 2 4" xfId="2641"/>
    <cellStyle name="Notas 6 3 2 5" xfId="2642"/>
    <cellStyle name="Notas 6 3 3" xfId="2643"/>
    <cellStyle name="Notas 6 3 4" xfId="2644"/>
    <cellStyle name="Notas 6 3 5" xfId="2645"/>
    <cellStyle name="Notas 6 3 6" xfId="2646"/>
    <cellStyle name="Notas 6 4" xfId="2647"/>
    <cellStyle name="Notas 6 4 2" xfId="2648"/>
    <cellStyle name="Notas 6 4 2 2" xfId="2649"/>
    <cellStyle name="Notas 6 4 2 3" xfId="2650"/>
    <cellStyle name="Notas 6 4 2 4" xfId="2651"/>
    <cellStyle name="Notas 6 4 2 5" xfId="2652"/>
    <cellStyle name="Notas 6 4 3" xfId="2653"/>
    <cellStyle name="Notas 6 4 4" xfId="2654"/>
    <cellStyle name="Notas 6 4 5" xfId="2655"/>
    <cellStyle name="Notas 6 4 6" xfId="2656"/>
    <cellStyle name="Notas 6 5" xfId="2657"/>
    <cellStyle name="Notas 6 5 2" xfId="2658"/>
    <cellStyle name="Notas 6 5 2 2" xfId="2659"/>
    <cellStyle name="Notas 6 5 2 3" xfId="2660"/>
    <cellStyle name="Notas 6 5 2 4" xfId="2661"/>
    <cellStyle name="Notas 6 5 2 5" xfId="2662"/>
    <cellStyle name="Notas 6 5 3" xfId="2663"/>
    <cellStyle name="Notas 6 5 4" xfId="2664"/>
    <cellStyle name="Notas 6 5 5" xfId="2665"/>
    <cellStyle name="Notas 6 5 6" xfId="2666"/>
    <cellStyle name="Notas 6 6" xfId="2667"/>
    <cellStyle name="Notas 6 6 2" xfId="2668"/>
    <cellStyle name="Notas 6 6 3" xfId="2669"/>
    <cellStyle name="Notas 6 6 4" xfId="2670"/>
    <cellStyle name="Notas 6 6 5" xfId="2671"/>
    <cellStyle name="Notas 6 7" xfId="2672"/>
    <cellStyle name="Notas 6 8" xfId="2673"/>
    <cellStyle name="Notas 6 9" xfId="2674"/>
    <cellStyle name="Notas 7" xfId="2675"/>
    <cellStyle name="Notas 7 10" xfId="2676"/>
    <cellStyle name="Notas 7 2" xfId="2677"/>
    <cellStyle name="Notas 7 2 2" xfId="2678"/>
    <cellStyle name="Notas 7 2 2 2" xfId="2679"/>
    <cellStyle name="Notas 7 2 2 3" xfId="2680"/>
    <cellStyle name="Notas 7 2 2 4" xfId="2681"/>
    <cellStyle name="Notas 7 2 2 5" xfId="2682"/>
    <cellStyle name="Notas 7 2 3" xfId="2683"/>
    <cellStyle name="Notas 7 2 4" xfId="2684"/>
    <cellStyle name="Notas 7 2 5" xfId="2685"/>
    <cellStyle name="Notas 7 2 6" xfId="2686"/>
    <cellStyle name="Notas 7 3" xfId="2687"/>
    <cellStyle name="Notas 7 3 2" xfId="2688"/>
    <cellStyle name="Notas 7 3 2 2" xfId="2689"/>
    <cellStyle name="Notas 7 3 2 3" xfId="2690"/>
    <cellStyle name="Notas 7 3 2 4" xfId="2691"/>
    <cellStyle name="Notas 7 3 2 5" xfId="2692"/>
    <cellStyle name="Notas 7 3 3" xfId="2693"/>
    <cellStyle name="Notas 7 3 4" xfId="2694"/>
    <cellStyle name="Notas 7 3 5" xfId="2695"/>
    <cellStyle name="Notas 7 3 6" xfId="2696"/>
    <cellStyle name="Notas 7 4" xfId="2697"/>
    <cellStyle name="Notas 7 4 2" xfId="2698"/>
    <cellStyle name="Notas 7 4 2 2" xfId="2699"/>
    <cellStyle name="Notas 7 4 2 3" xfId="2700"/>
    <cellStyle name="Notas 7 4 2 4" xfId="2701"/>
    <cellStyle name="Notas 7 4 2 5" xfId="2702"/>
    <cellStyle name="Notas 7 4 3" xfId="2703"/>
    <cellStyle name="Notas 7 4 4" xfId="2704"/>
    <cellStyle name="Notas 7 4 5" xfId="2705"/>
    <cellStyle name="Notas 7 4 6" xfId="2706"/>
    <cellStyle name="Notas 7 5" xfId="2707"/>
    <cellStyle name="Notas 7 5 2" xfId="2708"/>
    <cellStyle name="Notas 7 5 2 2" xfId="2709"/>
    <cellStyle name="Notas 7 5 2 3" xfId="2710"/>
    <cellStyle name="Notas 7 5 2 4" xfId="2711"/>
    <cellStyle name="Notas 7 5 2 5" xfId="2712"/>
    <cellStyle name="Notas 7 5 3" xfId="2713"/>
    <cellStyle name="Notas 7 5 4" xfId="2714"/>
    <cellStyle name="Notas 7 5 5" xfId="2715"/>
    <cellStyle name="Notas 7 5 6" xfId="2716"/>
    <cellStyle name="Notas 7 6" xfId="2717"/>
    <cellStyle name="Notas 7 6 2" xfId="2718"/>
    <cellStyle name="Notas 7 6 3" xfId="2719"/>
    <cellStyle name="Notas 7 6 4" xfId="2720"/>
    <cellStyle name="Notas 7 6 5" xfId="2721"/>
    <cellStyle name="Notas 7 7" xfId="2722"/>
    <cellStyle name="Notas 7 8" xfId="2723"/>
    <cellStyle name="Notas 7 9" xfId="2724"/>
    <cellStyle name="Notas 8" xfId="2725"/>
    <cellStyle name="Notas 8 2" xfId="2726"/>
    <cellStyle name="Notas 8 2 2" xfId="2727"/>
    <cellStyle name="Notas 8 2 3" xfId="2728"/>
    <cellStyle name="Notas 8 2 4" xfId="2729"/>
    <cellStyle name="Notas 8 2 5" xfId="2730"/>
    <cellStyle name="Notas 8 3" xfId="2731"/>
    <cellStyle name="Notas 8 4" xfId="2732"/>
    <cellStyle name="Notas 8 5" xfId="2733"/>
    <cellStyle name="Notas 8 6" xfId="2734"/>
    <cellStyle name="Notas 9" xfId="2735"/>
    <cellStyle name="Notas 9 2" xfId="2736"/>
    <cellStyle name="Notas 9 2 2" xfId="2737"/>
    <cellStyle name="Notas 9 2 3" xfId="2738"/>
    <cellStyle name="Notas 9 2 4" xfId="2739"/>
    <cellStyle name="Notas 9 2 5" xfId="2740"/>
    <cellStyle name="Notas 9 3" xfId="2741"/>
    <cellStyle name="Notas 9 4" xfId="2742"/>
    <cellStyle name="Notas 9 5" xfId="2743"/>
    <cellStyle name="Notas 9 6" xfId="2744"/>
    <cellStyle name="Porcentaje" xfId="1" builtinId="5"/>
    <cellStyle name="Porcentaje 2" xfId="2745"/>
    <cellStyle name="Porcentaje 3" xfId="2746"/>
    <cellStyle name="Porcentaje 4" xfId="2747"/>
    <cellStyle name="Porcentaje 5" xfId="2748"/>
    <cellStyle name="Porcentaje 5 2" xfId="2749"/>
    <cellStyle name="Porcentual 2" xfId="2750"/>
    <cellStyle name="Porcentual 2 2" xfId="2751"/>
    <cellStyle name="Porcentual 2 3" xfId="2752"/>
    <cellStyle name="Porcentual 2 3 2" xfId="2753"/>
    <cellStyle name="Porcentual 3" xfId="2754"/>
    <cellStyle name="Porcentual 4" xfId="2755"/>
    <cellStyle name="Salida 2" xfId="2756"/>
    <cellStyle name="Salida 3" xfId="2757"/>
    <cellStyle name="Salida 4" xfId="2758"/>
    <cellStyle name="Salida 5" xfId="2759"/>
    <cellStyle name="Salida 6" xfId="2760"/>
    <cellStyle name="TableStyleLight1" xfId="2761"/>
    <cellStyle name="Texto de advertencia 2" xfId="2762"/>
    <cellStyle name="Texto de advertencia 3" xfId="2763"/>
    <cellStyle name="Texto de advertencia 4" xfId="2764"/>
    <cellStyle name="Texto de advertencia 5" xfId="2765"/>
    <cellStyle name="Texto de advertencia 6" xfId="2766"/>
    <cellStyle name="Texto explicativo 2" xfId="2767"/>
    <cellStyle name="Texto explicativo 3" xfId="2768"/>
    <cellStyle name="Texto explicativo 4" xfId="2769"/>
    <cellStyle name="Texto explicativo 5" xfId="2770"/>
    <cellStyle name="Texto explicativo 6" xfId="2771"/>
    <cellStyle name="Título 1 2" xfId="2772"/>
    <cellStyle name="Título 1 3" xfId="2773"/>
    <cellStyle name="Título 1 4" xfId="2774"/>
    <cellStyle name="Título 1 5" xfId="2775"/>
    <cellStyle name="Título 1 6" xfId="2776"/>
    <cellStyle name="Título 2 2" xfId="2777"/>
    <cellStyle name="Título 2 3" xfId="2778"/>
    <cellStyle name="Título 2 4" xfId="2779"/>
    <cellStyle name="Título 2 5" xfId="2780"/>
    <cellStyle name="Título 2 6" xfId="2781"/>
    <cellStyle name="Título 3 2" xfId="2782"/>
    <cellStyle name="Título 3 3" xfId="2783"/>
    <cellStyle name="Título 3 4" xfId="2784"/>
    <cellStyle name="Título 3 5" xfId="2785"/>
    <cellStyle name="Título 3 6" xfId="2786"/>
    <cellStyle name="Título 4" xfId="2787"/>
    <cellStyle name="Título 5" xfId="2788"/>
    <cellStyle name="Título 6" xfId="2789"/>
    <cellStyle name="Título 7" xfId="2790"/>
    <cellStyle name="Título 8" xfId="2791"/>
    <cellStyle name="Total 2" xfId="2792"/>
    <cellStyle name="Total 3" xfId="2793"/>
    <cellStyle name="Total 4" xfId="2794"/>
    <cellStyle name="Total 5" xfId="2795"/>
    <cellStyle name="Total 6" xfId="2796"/>
  </cellStyles>
  <dxfs count="0"/>
  <tableStyles count="0" defaultTableStyle="TableStyleMedium2" defaultPivotStyle="PivotStyleLight16"/>
  <colors>
    <mruColors>
      <color rgb="FF6AF2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587144</xdr:colOff>
      <xdr:row>0</xdr:row>
      <xdr:rowOff>63500</xdr:rowOff>
    </xdr:from>
    <xdr:to>
      <xdr:col>0</xdr:col>
      <xdr:colOff>2435679</xdr:colOff>
      <xdr:row>3</xdr:row>
      <xdr:rowOff>237462</xdr:rowOff>
    </xdr:to>
    <xdr:pic>
      <xdr:nvPicPr>
        <xdr:cNvPr id="3" name="Picture 1" descr="Descripción: Macintosh HD:Users:juancarlosquiceno:Desktop:Diseños ISVIMED 2016:Logo Isvimed para Institucional-03.jp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7144" y="63500"/>
          <a:ext cx="1848535" cy="1357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587144</xdr:colOff>
      <xdr:row>0</xdr:row>
      <xdr:rowOff>63500</xdr:rowOff>
    </xdr:from>
    <xdr:to>
      <xdr:col>0</xdr:col>
      <xdr:colOff>2435679</xdr:colOff>
      <xdr:row>3</xdr:row>
      <xdr:rowOff>237462</xdr:rowOff>
    </xdr:to>
    <xdr:pic>
      <xdr:nvPicPr>
        <xdr:cNvPr id="2" name="Picture 1" descr="Descripción: Macintosh HD:Users:juancarlosquiceno:Desktop:Diseños ISVIMED 2016:Logo Isvimed para Institucional-03.jpg">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7144" y="63500"/>
          <a:ext cx="1848535" cy="1374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587144</xdr:colOff>
      <xdr:row>0</xdr:row>
      <xdr:rowOff>63500</xdr:rowOff>
    </xdr:from>
    <xdr:to>
      <xdr:col>0</xdr:col>
      <xdr:colOff>2435679</xdr:colOff>
      <xdr:row>3</xdr:row>
      <xdr:rowOff>237462</xdr:rowOff>
    </xdr:to>
    <xdr:pic>
      <xdr:nvPicPr>
        <xdr:cNvPr id="2" name="Picture 1" descr="Descripción: Macintosh HD:Users:juancarlosquiceno:Desktop:Diseños ISVIMED 2016:Logo Isvimed para Institucional-03.jpg">
          <a:extLst>
            <a:ext uri="{FF2B5EF4-FFF2-40B4-BE49-F238E27FC236}">
              <a16:creationId xmlns:a16="http://schemas.microsoft.com/office/drawing/2014/main" xmlns=""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7144" y="63500"/>
          <a:ext cx="1848535" cy="1374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259412</xdr:colOff>
      <xdr:row>0</xdr:row>
      <xdr:rowOff>0</xdr:rowOff>
    </xdr:from>
    <xdr:to>
      <xdr:col>0</xdr:col>
      <xdr:colOff>1459386</xdr:colOff>
      <xdr:row>3</xdr:row>
      <xdr:rowOff>261468</xdr:rowOff>
    </xdr:to>
    <xdr:pic>
      <xdr:nvPicPr>
        <xdr:cNvPr id="2" name="Picture 1" descr="Descripción: Macintosh HD:Users:juancarlosquiceno:Desktop:Diseños ISVIMED 2016:Logo Isvimed para Institucional-03.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412" y="0"/>
          <a:ext cx="1199974" cy="1297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P184"/>
  <sheetViews>
    <sheetView topLeftCell="D8" zoomScale="90" zoomScaleNormal="90" workbookViewId="0">
      <pane ySplit="6" topLeftCell="A143" activePane="bottomLeft" state="frozen"/>
      <selection activeCell="D8" sqref="D8"/>
      <selection pane="bottomLeft" activeCell="H173" sqref="H173"/>
    </sheetView>
  </sheetViews>
  <sheetFormatPr baseColWidth="10" defaultColWidth="11.42578125" defaultRowHeight="15" x14ac:dyDescent="0.25"/>
  <cols>
    <col min="1" max="1" width="50.28515625" style="2" customWidth="1"/>
    <col min="2" max="2" width="43.28515625" style="2" customWidth="1"/>
    <col min="3" max="3" width="46.5703125" style="2" customWidth="1"/>
    <col min="4" max="4" width="60.85546875" style="71" customWidth="1"/>
    <col min="5" max="5" width="37.42578125" style="2" customWidth="1"/>
    <col min="6" max="6" width="19.42578125" style="2" customWidth="1"/>
    <col min="7" max="7" width="35" style="78" customWidth="1"/>
    <col min="8" max="8" width="28.7109375" style="7" customWidth="1"/>
    <col min="9" max="9" width="31.42578125" style="15" customWidth="1"/>
    <col min="10" max="10" width="17" style="78" customWidth="1"/>
    <col min="11" max="11" width="18.140625" style="2" customWidth="1"/>
    <col min="12" max="12" width="16.42578125" style="2" customWidth="1"/>
    <col min="13" max="13" width="18.140625" style="2" customWidth="1"/>
    <col min="14" max="14" width="13.7109375" style="2" customWidth="1"/>
    <col min="15" max="15" width="16.140625" style="2" customWidth="1"/>
    <col min="16" max="16" width="16.42578125" style="2" bestFit="1" customWidth="1"/>
    <col min="17" max="17" width="13" style="2" bestFit="1" customWidth="1"/>
    <col min="18" max="18" width="15.42578125" style="2" bestFit="1" customWidth="1"/>
    <col min="19" max="19" width="14.28515625" style="2" bestFit="1" customWidth="1"/>
    <col min="20" max="20" width="14.28515625" style="2" customWidth="1"/>
    <col min="21" max="21" width="30" style="2" bestFit="1" customWidth="1"/>
    <col min="22" max="22" width="36.5703125" style="2" customWidth="1"/>
    <col min="23" max="23" width="48.5703125" style="81" customWidth="1"/>
    <col min="24" max="16384" width="11.42578125" style="2"/>
  </cols>
  <sheetData>
    <row r="1" spans="1:42" ht="31.5" x14ac:dyDescent="0.25">
      <c r="A1" s="434"/>
      <c r="B1" s="434" t="s">
        <v>32</v>
      </c>
      <c r="C1" s="434"/>
      <c r="D1" s="434"/>
      <c r="E1" s="434"/>
      <c r="F1" s="434"/>
      <c r="G1" s="434"/>
      <c r="H1" s="434"/>
      <c r="I1" s="434"/>
      <c r="J1" s="434"/>
      <c r="K1" s="434"/>
      <c r="L1" s="434"/>
      <c r="M1" s="434"/>
      <c r="N1" s="434"/>
      <c r="O1" s="434"/>
      <c r="P1" s="434"/>
      <c r="Q1" s="434"/>
      <c r="R1" s="434"/>
      <c r="S1" s="434"/>
      <c r="T1" s="434"/>
      <c r="U1" s="434"/>
      <c r="V1" s="434"/>
      <c r="W1" s="3" t="s">
        <v>31</v>
      </c>
      <c r="X1" s="6"/>
      <c r="Y1" s="6"/>
      <c r="Z1" s="6"/>
      <c r="AA1" s="6"/>
      <c r="AB1" s="6"/>
      <c r="AC1" s="6"/>
      <c r="AD1" s="6"/>
      <c r="AE1" s="6"/>
      <c r="AF1" s="6"/>
      <c r="AG1" s="6"/>
      <c r="AH1" s="6"/>
      <c r="AI1" s="6"/>
      <c r="AJ1" s="6"/>
      <c r="AK1" s="6"/>
      <c r="AL1" s="6"/>
      <c r="AM1" s="6"/>
      <c r="AN1" s="6"/>
      <c r="AP1" s="4"/>
    </row>
    <row r="2" spans="1:42" ht="31.5" x14ac:dyDescent="0.25">
      <c r="A2" s="434"/>
      <c r="B2" s="434"/>
      <c r="C2" s="434"/>
      <c r="D2" s="434"/>
      <c r="E2" s="434"/>
      <c r="F2" s="434"/>
      <c r="G2" s="434"/>
      <c r="H2" s="434"/>
      <c r="I2" s="434"/>
      <c r="J2" s="434"/>
      <c r="K2" s="434"/>
      <c r="L2" s="434"/>
      <c r="M2" s="434"/>
      <c r="N2" s="434"/>
      <c r="O2" s="434"/>
      <c r="P2" s="434"/>
      <c r="Q2" s="434"/>
      <c r="R2" s="434"/>
      <c r="S2" s="434"/>
      <c r="T2" s="434"/>
      <c r="U2" s="434"/>
      <c r="V2" s="434"/>
      <c r="W2" s="3" t="s">
        <v>0</v>
      </c>
      <c r="X2" s="6"/>
      <c r="Y2" s="6"/>
      <c r="Z2" s="6"/>
      <c r="AA2" s="6"/>
      <c r="AB2" s="6"/>
      <c r="AC2" s="6"/>
      <c r="AD2" s="6"/>
      <c r="AE2" s="6"/>
      <c r="AF2" s="6"/>
      <c r="AG2" s="6"/>
      <c r="AH2" s="6"/>
      <c r="AI2" s="6"/>
      <c r="AJ2" s="6"/>
      <c r="AK2" s="6"/>
      <c r="AL2" s="6"/>
      <c r="AM2" s="6"/>
      <c r="AN2" s="6"/>
      <c r="AP2" s="4"/>
    </row>
    <row r="3" spans="1:42" ht="31.5" x14ac:dyDescent="0.25">
      <c r="A3" s="434"/>
      <c r="B3" s="434"/>
      <c r="C3" s="434"/>
      <c r="D3" s="434"/>
      <c r="E3" s="434"/>
      <c r="F3" s="434"/>
      <c r="G3" s="434"/>
      <c r="H3" s="434"/>
      <c r="I3" s="434"/>
      <c r="J3" s="434"/>
      <c r="K3" s="434"/>
      <c r="L3" s="434"/>
      <c r="M3" s="434"/>
      <c r="N3" s="434"/>
      <c r="O3" s="434"/>
      <c r="P3" s="434"/>
      <c r="Q3" s="434"/>
      <c r="R3" s="434"/>
      <c r="S3" s="434"/>
      <c r="T3" s="434"/>
      <c r="U3" s="434"/>
      <c r="V3" s="434"/>
      <c r="W3" s="3" t="s">
        <v>8</v>
      </c>
      <c r="X3" s="6"/>
      <c r="Y3" s="6"/>
      <c r="Z3" s="6"/>
      <c r="AA3" s="6"/>
      <c r="AB3" s="6"/>
      <c r="AC3" s="6"/>
      <c r="AD3" s="6"/>
      <c r="AE3" s="6"/>
      <c r="AF3" s="6"/>
      <c r="AG3" s="6"/>
      <c r="AH3" s="6"/>
      <c r="AI3" s="6"/>
      <c r="AJ3" s="6"/>
      <c r="AK3" s="6"/>
      <c r="AL3" s="6"/>
      <c r="AM3" s="6"/>
      <c r="AN3" s="6"/>
      <c r="AP3" s="4"/>
    </row>
    <row r="4" spans="1:42" ht="31.5" x14ac:dyDescent="0.25">
      <c r="A4" s="434"/>
      <c r="B4" s="434"/>
      <c r="C4" s="434"/>
      <c r="D4" s="434"/>
      <c r="E4" s="434"/>
      <c r="F4" s="434"/>
      <c r="G4" s="434"/>
      <c r="H4" s="434"/>
      <c r="I4" s="434"/>
      <c r="J4" s="434"/>
      <c r="K4" s="434"/>
      <c r="L4" s="434"/>
      <c r="M4" s="434"/>
      <c r="N4" s="434"/>
      <c r="O4" s="434"/>
      <c r="P4" s="434"/>
      <c r="Q4" s="434"/>
      <c r="R4" s="434"/>
      <c r="S4" s="434"/>
      <c r="T4" s="434"/>
      <c r="U4" s="434"/>
      <c r="V4" s="434"/>
      <c r="W4" s="3" t="s">
        <v>1</v>
      </c>
      <c r="X4" s="6"/>
      <c r="Y4" s="6"/>
      <c r="Z4" s="6"/>
      <c r="AA4" s="6"/>
      <c r="AB4" s="6"/>
      <c r="AC4" s="6"/>
      <c r="AD4" s="6"/>
      <c r="AE4" s="6"/>
      <c r="AF4" s="6"/>
      <c r="AG4" s="6"/>
      <c r="AH4" s="6"/>
      <c r="AI4" s="6"/>
      <c r="AJ4" s="6"/>
      <c r="AK4" s="6"/>
      <c r="AL4" s="6"/>
      <c r="AM4" s="6"/>
      <c r="AN4" s="6"/>
      <c r="AP4" s="4"/>
    </row>
    <row r="5" spans="1:42" ht="14.45" x14ac:dyDescent="0.35">
      <c r="X5" s="5"/>
      <c r="Y5" s="5"/>
      <c r="Z5" s="5"/>
      <c r="AA5" s="5"/>
      <c r="AB5" s="5"/>
      <c r="AC5" s="5"/>
      <c r="AD5" s="5"/>
      <c r="AE5" s="5"/>
      <c r="AF5" s="5"/>
      <c r="AG5" s="5"/>
      <c r="AH5" s="5"/>
      <c r="AI5" s="5"/>
      <c r="AJ5" s="5"/>
      <c r="AK5" s="5"/>
      <c r="AL5" s="5"/>
      <c r="AM5" s="5"/>
      <c r="AN5" s="5"/>
      <c r="AO5" s="5"/>
      <c r="AP5" s="5"/>
    </row>
    <row r="6" spans="1:42" ht="21" x14ac:dyDescent="0.25">
      <c r="A6" s="20" t="s">
        <v>3</v>
      </c>
      <c r="B6" s="443" t="s">
        <v>376</v>
      </c>
      <c r="C6" s="443"/>
      <c r="D6" s="443"/>
      <c r="E6" s="443"/>
      <c r="F6" s="443"/>
      <c r="G6" s="68"/>
      <c r="I6" s="16"/>
      <c r="M6" s="1"/>
      <c r="N6" s="1"/>
      <c r="O6" s="1"/>
      <c r="P6" s="1"/>
      <c r="Q6" s="1"/>
      <c r="R6" s="1"/>
      <c r="S6" s="1"/>
      <c r="T6" s="1"/>
      <c r="U6" s="1"/>
      <c r="V6" s="1"/>
      <c r="W6" s="1"/>
      <c r="X6" s="5"/>
      <c r="Y6" s="5"/>
      <c r="Z6" s="5"/>
      <c r="AA6" s="5"/>
      <c r="AB6" s="5"/>
      <c r="AC6" s="5"/>
      <c r="AD6" s="5"/>
      <c r="AE6" s="5"/>
      <c r="AF6" s="5"/>
      <c r="AG6" s="5"/>
      <c r="AH6" s="5"/>
      <c r="AI6" s="5"/>
      <c r="AJ6" s="5"/>
      <c r="AK6" s="5"/>
      <c r="AL6" s="5"/>
      <c r="AM6" s="5"/>
      <c r="AN6" s="5"/>
      <c r="AO6" s="5"/>
      <c r="AP6" s="5"/>
    </row>
    <row r="7" spans="1:42" s="5" customFormat="1" ht="21" x14ac:dyDescent="0.25">
      <c r="A7" s="20" t="s">
        <v>4</v>
      </c>
      <c r="B7" s="443" t="s">
        <v>376</v>
      </c>
      <c r="C7" s="443"/>
      <c r="D7" s="443"/>
      <c r="E7" s="443"/>
      <c r="F7" s="443"/>
      <c r="G7" s="68"/>
      <c r="I7" s="17"/>
      <c r="J7" s="79"/>
      <c r="M7" s="1"/>
      <c r="N7" s="1"/>
      <c r="O7" s="1"/>
      <c r="P7" s="1"/>
      <c r="Q7" s="1"/>
      <c r="R7" s="1"/>
      <c r="S7" s="1"/>
      <c r="T7" s="1"/>
      <c r="U7" s="10"/>
      <c r="V7" s="10"/>
      <c r="W7" s="9"/>
      <c r="X7" s="11"/>
      <c r="Y7" s="11"/>
      <c r="Z7" s="11"/>
      <c r="AA7" s="12"/>
      <c r="AB7" s="13"/>
    </row>
    <row r="8" spans="1:42" s="5" customFormat="1" ht="21" hidden="1" x14ac:dyDescent="0.35">
      <c r="A8" s="20" t="s">
        <v>5</v>
      </c>
      <c r="B8" s="443" t="s">
        <v>349</v>
      </c>
      <c r="C8" s="443"/>
      <c r="D8" s="443"/>
      <c r="E8" s="443"/>
      <c r="F8" s="443"/>
      <c r="G8" s="68"/>
      <c r="I8" s="17"/>
      <c r="J8" s="79"/>
      <c r="M8" s="1"/>
      <c r="N8" s="1"/>
      <c r="O8" s="1"/>
      <c r="P8" s="1"/>
      <c r="Q8" s="1"/>
      <c r="R8" s="1"/>
      <c r="S8" s="1"/>
      <c r="T8" s="1"/>
      <c r="U8" s="10"/>
      <c r="V8" s="10"/>
      <c r="W8" s="9"/>
      <c r="X8" s="11"/>
      <c r="Y8" s="11"/>
      <c r="Z8" s="11"/>
      <c r="AA8" s="12"/>
      <c r="AB8" s="13"/>
    </row>
    <row r="9" spans="1:42" ht="14.45" hidden="1" x14ac:dyDescent="0.35">
      <c r="H9" s="2"/>
      <c r="I9" s="2"/>
      <c r="J9" s="67"/>
      <c r="W9" s="82"/>
    </row>
    <row r="10" spans="1:42" ht="159.75" hidden="1" customHeight="1" x14ac:dyDescent="0.35">
      <c r="A10" s="448" t="s">
        <v>101</v>
      </c>
      <c r="B10" s="448"/>
      <c r="C10" s="448"/>
      <c r="D10" s="448"/>
      <c r="E10" s="448"/>
      <c r="F10" s="448"/>
      <c r="G10" s="448"/>
      <c r="H10" s="448"/>
      <c r="I10" s="448"/>
      <c r="J10" s="448"/>
      <c r="K10" s="448"/>
      <c r="L10" s="448"/>
      <c r="M10" s="448"/>
      <c r="N10" s="448"/>
      <c r="O10" s="448"/>
      <c r="P10" s="448"/>
      <c r="Q10" s="448"/>
      <c r="R10" s="448"/>
      <c r="S10" s="448"/>
      <c r="T10" s="448"/>
      <c r="U10" s="448"/>
      <c r="V10" s="448"/>
      <c r="W10" s="448"/>
      <c r="X10" s="11"/>
      <c r="Y10" s="11"/>
      <c r="Z10" s="11"/>
      <c r="AA10" s="14"/>
      <c r="AB10" s="8"/>
    </row>
    <row r="11" spans="1:42" ht="23.45" hidden="1" x14ac:dyDescent="0.35">
      <c r="A11" s="18"/>
      <c r="B11" s="18"/>
      <c r="C11" s="21"/>
      <c r="D11" s="21"/>
      <c r="E11" s="21"/>
      <c r="F11" s="18"/>
      <c r="G11" s="69"/>
      <c r="H11" s="18"/>
      <c r="I11" s="18"/>
      <c r="J11" s="80"/>
      <c r="K11" s="18"/>
      <c r="L11" s="18"/>
      <c r="M11" s="18"/>
      <c r="N11" s="18"/>
      <c r="O11" s="18"/>
      <c r="P11" s="18"/>
      <c r="Q11" s="18"/>
      <c r="R11" s="18"/>
      <c r="S11" s="18"/>
      <c r="T11" s="18"/>
      <c r="U11" s="18"/>
      <c r="V11" s="21"/>
      <c r="W11" s="83"/>
      <c r="X11" s="11"/>
      <c r="Y11" s="11"/>
      <c r="Z11" s="11"/>
      <c r="AA11" s="14"/>
      <c r="AB11" s="8"/>
    </row>
    <row r="12" spans="1:42" s="19" customFormat="1" ht="15" customHeight="1" x14ac:dyDescent="0.25">
      <c r="A12" s="437" t="s">
        <v>6</v>
      </c>
      <c r="B12" s="437" t="s">
        <v>7</v>
      </c>
      <c r="C12" s="438" t="s">
        <v>26</v>
      </c>
      <c r="D12" s="438" t="s">
        <v>25</v>
      </c>
      <c r="E12" s="438" t="s">
        <v>27</v>
      </c>
      <c r="F12" s="437" t="s">
        <v>16</v>
      </c>
      <c r="G12" s="435" t="s">
        <v>2</v>
      </c>
      <c r="H12" s="440" t="s">
        <v>17</v>
      </c>
      <c r="I12" s="440" t="s">
        <v>28</v>
      </c>
      <c r="J12" s="440" t="s">
        <v>15</v>
      </c>
      <c r="K12" s="440" t="s">
        <v>18</v>
      </c>
      <c r="L12" s="440" t="s">
        <v>19</v>
      </c>
      <c r="M12" s="440" t="s">
        <v>20</v>
      </c>
      <c r="N12" s="444" t="s">
        <v>21</v>
      </c>
      <c r="O12" s="444"/>
      <c r="P12" s="444"/>
      <c r="Q12" s="444"/>
      <c r="R12" s="444"/>
      <c r="S12" s="444"/>
      <c r="T12" s="444"/>
      <c r="U12" s="444"/>
      <c r="V12" s="441" t="s">
        <v>23</v>
      </c>
      <c r="W12" s="435" t="s">
        <v>22</v>
      </c>
    </row>
    <row r="13" spans="1:42" s="19" customFormat="1" ht="30" x14ac:dyDescent="0.25">
      <c r="A13" s="437"/>
      <c r="B13" s="437"/>
      <c r="C13" s="439"/>
      <c r="D13" s="439"/>
      <c r="E13" s="439"/>
      <c r="F13" s="437"/>
      <c r="G13" s="436"/>
      <c r="H13" s="440"/>
      <c r="I13" s="440"/>
      <c r="J13" s="440"/>
      <c r="K13" s="440"/>
      <c r="L13" s="440"/>
      <c r="M13" s="440"/>
      <c r="N13" s="22" t="s">
        <v>9</v>
      </c>
      <c r="O13" s="22" t="s">
        <v>10</v>
      </c>
      <c r="P13" s="22" t="s">
        <v>11</v>
      </c>
      <c r="Q13" s="22" t="s">
        <v>12</v>
      </c>
      <c r="R13" s="22" t="s">
        <v>13</v>
      </c>
      <c r="S13" s="22" t="s">
        <v>14</v>
      </c>
      <c r="T13" s="22" t="s">
        <v>29</v>
      </c>
      <c r="U13" s="23" t="s">
        <v>30</v>
      </c>
      <c r="V13" s="442"/>
      <c r="W13" s="436"/>
    </row>
    <row r="14" spans="1:42" s="27" customFormat="1" ht="105.75" customHeight="1" x14ac:dyDescent="0.25">
      <c r="A14" s="431" t="s">
        <v>24</v>
      </c>
      <c r="B14" s="431" t="s">
        <v>33</v>
      </c>
      <c r="C14" s="431" t="s">
        <v>34</v>
      </c>
      <c r="D14" s="66" t="s">
        <v>43</v>
      </c>
      <c r="E14" s="26" t="s">
        <v>58</v>
      </c>
      <c r="F14" s="373" t="s">
        <v>56</v>
      </c>
      <c r="G14" s="94" t="s">
        <v>75</v>
      </c>
      <c r="H14" s="26" t="s">
        <v>74</v>
      </c>
      <c r="I14" s="32" t="s">
        <v>154</v>
      </c>
      <c r="J14" s="30" t="s">
        <v>76</v>
      </c>
      <c r="K14" s="30" t="s">
        <v>57</v>
      </c>
      <c r="L14" s="33">
        <v>1</v>
      </c>
      <c r="M14" s="30" t="s">
        <v>57</v>
      </c>
      <c r="N14" s="30">
        <v>0</v>
      </c>
      <c r="O14" s="30"/>
      <c r="P14" s="30"/>
      <c r="Q14" s="30"/>
      <c r="R14" s="30"/>
      <c r="S14" s="30"/>
      <c r="T14" s="30"/>
      <c r="U14" s="31"/>
      <c r="V14" s="31" t="s">
        <v>86</v>
      </c>
      <c r="W14" s="84" t="s">
        <v>87</v>
      </c>
    </row>
    <row r="15" spans="1:42" s="29" customFormat="1" ht="105.75" customHeight="1" x14ac:dyDescent="0.25">
      <c r="A15" s="431"/>
      <c r="B15" s="431"/>
      <c r="C15" s="431"/>
      <c r="D15" s="66" t="s">
        <v>35</v>
      </c>
      <c r="E15" s="26" t="s">
        <v>61</v>
      </c>
      <c r="F15" s="365"/>
      <c r="G15" s="373" t="s">
        <v>78</v>
      </c>
      <c r="H15" s="373" t="s">
        <v>77</v>
      </c>
      <c r="I15" s="449" t="s">
        <v>154</v>
      </c>
      <c r="J15" s="348" t="s">
        <v>76</v>
      </c>
      <c r="K15" s="397">
        <v>0.25</v>
      </c>
      <c r="L15" s="397">
        <v>1</v>
      </c>
      <c r="M15" s="348" t="s">
        <v>57</v>
      </c>
      <c r="N15" s="403">
        <v>0</v>
      </c>
      <c r="O15" s="403"/>
      <c r="P15" s="403"/>
      <c r="Q15" s="403"/>
      <c r="R15" s="403"/>
      <c r="S15" s="403"/>
      <c r="T15" s="403"/>
      <c r="U15" s="403"/>
      <c r="V15" s="373" t="s">
        <v>88</v>
      </c>
      <c r="W15" s="419" t="s">
        <v>89</v>
      </c>
    </row>
    <row r="16" spans="1:42" s="29" customFormat="1" ht="66.75" customHeight="1" x14ac:dyDescent="0.25">
      <c r="A16" s="431"/>
      <c r="B16" s="431"/>
      <c r="C16" s="431"/>
      <c r="D16" s="66" t="s">
        <v>44</v>
      </c>
      <c r="E16" s="28" t="s">
        <v>60</v>
      </c>
      <c r="F16" s="365"/>
      <c r="G16" s="365"/>
      <c r="H16" s="365"/>
      <c r="I16" s="450"/>
      <c r="J16" s="412"/>
      <c r="K16" s="398"/>
      <c r="L16" s="398"/>
      <c r="M16" s="412"/>
      <c r="N16" s="404"/>
      <c r="O16" s="404"/>
      <c r="P16" s="404"/>
      <c r="Q16" s="404"/>
      <c r="R16" s="404"/>
      <c r="S16" s="404"/>
      <c r="T16" s="404"/>
      <c r="U16" s="404"/>
      <c r="V16" s="365"/>
      <c r="W16" s="420"/>
    </row>
    <row r="17" spans="1:23" s="29" customFormat="1" ht="72.75" customHeight="1" x14ac:dyDescent="0.25">
      <c r="A17" s="431"/>
      <c r="B17" s="431"/>
      <c r="C17" s="431"/>
      <c r="D17" s="66" t="s">
        <v>45</v>
      </c>
      <c r="E17" s="28" t="s">
        <v>59</v>
      </c>
      <c r="F17" s="365"/>
      <c r="G17" s="365"/>
      <c r="H17" s="365"/>
      <c r="I17" s="450"/>
      <c r="J17" s="412"/>
      <c r="K17" s="398"/>
      <c r="L17" s="398"/>
      <c r="M17" s="412"/>
      <c r="N17" s="404"/>
      <c r="O17" s="404"/>
      <c r="P17" s="404"/>
      <c r="Q17" s="404"/>
      <c r="R17" s="404"/>
      <c r="S17" s="404"/>
      <c r="T17" s="404"/>
      <c r="U17" s="404"/>
      <c r="V17" s="365"/>
      <c r="W17" s="420"/>
    </row>
    <row r="18" spans="1:23" s="29" customFormat="1" ht="118.5" customHeight="1" x14ac:dyDescent="0.25">
      <c r="A18" s="431"/>
      <c r="B18" s="431"/>
      <c r="C18" s="431"/>
      <c r="D18" s="66" t="s">
        <v>46</v>
      </c>
      <c r="E18" s="26" t="s">
        <v>61</v>
      </c>
      <c r="F18" s="365"/>
      <c r="G18" s="366"/>
      <c r="H18" s="366"/>
      <c r="I18" s="451"/>
      <c r="J18" s="349"/>
      <c r="K18" s="399"/>
      <c r="L18" s="399"/>
      <c r="M18" s="349"/>
      <c r="N18" s="405"/>
      <c r="O18" s="405"/>
      <c r="P18" s="405"/>
      <c r="Q18" s="405"/>
      <c r="R18" s="405"/>
      <c r="S18" s="405"/>
      <c r="T18" s="405"/>
      <c r="U18" s="405"/>
      <c r="V18" s="366"/>
      <c r="W18" s="421"/>
    </row>
    <row r="19" spans="1:23" s="29" customFormat="1" ht="68.25" customHeight="1" x14ac:dyDescent="0.25">
      <c r="A19" s="431"/>
      <c r="B19" s="431"/>
      <c r="C19" s="430" t="s">
        <v>36</v>
      </c>
      <c r="D19" s="66" t="s">
        <v>37</v>
      </c>
      <c r="E19" s="28" t="s">
        <v>62</v>
      </c>
      <c r="F19" s="365"/>
      <c r="G19" s="373" t="s">
        <v>80</v>
      </c>
      <c r="H19" s="373" t="s">
        <v>79</v>
      </c>
      <c r="I19" s="426" t="s">
        <v>155</v>
      </c>
      <c r="J19" s="348" t="s">
        <v>76</v>
      </c>
      <c r="K19" s="432">
        <v>0.7</v>
      </c>
      <c r="L19" s="432">
        <v>0.7</v>
      </c>
      <c r="M19" s="348" t="s">
        <v>57</v>
      </c>
      <c r="N19" s="403"/>
      <c r="O19" s="403"/>
      <c r="P19" s="403"/>
      <c r="Q19" s="403"/>
      <c r="R19" s="403"/>
      <c r="S19" s="403"/>
      <c r="T19" s="403"/>
      <c r="U19" s="403"/>
      <c r="V19" s="373" t="s">
        <v>90</v>
      </c>
      <c r="W19" s="419" t="s">
        <v>90</v>
      </c>
    </row>
    <row r="20" spans="1:23" s="29" customFormat="1" ht="99.75" customHeight="1" x14ac:dyDescent="0.25">
      <c r="A20" s="431"/>
      <c r="B20" s="431"/>
      <c r="C20" s="430"/>
      <c r="D20" s="66" t="s">
        <v>47</v>
      </c>
      <c r="E20" s="28" t="s">
        <v>62</v>
      </c>
      <c r="F20" s="365"/>
      <c r="G20" s="366"/>
      <c r="H20" s="366"/>
      <c r="I20" s="427"/>
      <c r="J20" s="349"/>
      <c r="K20" s="433"/>
      <c r="L20" s="433"/>
      <c r="M20" s="349"/>
      <c r="N20" s="405"/>
      <c r="O20" s="405"/>
      <c r="P20" s="405"/>
      <c r="Q20" s="405"/>
      <c r="R20" s="405"/>
      <c r="S20" s="405"/>
      <c r="T20" s="405"/>
      <c r="U20" s="405"/>
      <c r="V20" s="366"/>
      <c r="W20" s="421"/>
    </row>
    <row r="21" spans="1:23" s="29" customFormat="1" ht="72" customHeight="1" x14ac:dyDescent="0.25">
      <c r="A21" s="431"/>
      <c r="B21" s="431"/>
      <c r="C21" s="428" t="s">
        <v>38</v>
      </c>
      <c r="D21" s="66" t="s">
        <v>63</v>
      </c>
      <c r="E21" s="28" t="s">
        <v>59</v>
      </c>
      <c r="F21" s="365"/>
      <c r="G21" s="373" t="s">
        <v>73</v>
      </c>
      <c r="H21" s="373" t="s">
        <v>66</v>
      </c>
      <c r="I21" s="426" t="s">
        <v>82</v>
      </c>
      <c r="J21" s="348" t="s">
        <v>81</v>
      </c>
      <c r="K21" s="348">
        <v>1</v>
      </c>
      <c r="L21" s="348">
        <v>1</v>
      </c>
      <c r="M21" s="348" t="s">
        <v>57</v>
      </c>
      <c r="N21" s="403"/>
      <c r="O21" s="403"/>
      <c r="P21" s="403"/>
      <c r="Q21" s="403"/>
      <c r="R21" s="403"/>
      <c r="S21" s="403"/>
      <c r="T21" s="403"/>
      <c r="U21" s="403"/>
      <c r="V21" s="373" t="s">
        <v>91</v>
      </c>
      <c r="W21" s="419" t="s">
        <v>92</v>
      </c>
    </row>
    <row r="22" spans="1:23" s="29" customFormat="1" ht="74.25" customHeight="1" x14ac:dyDescent="0.25">
      <c r="A22" s="431"/>
      <c r="B22" s="431"/>
      <c r="C22" s="428"/>
      <c r="D22" s="66" t="s">
        <v>48</v>
      </c>
      <c r="E22" s="28" t="s">
        <v>62</v>
      </c>
      <c r="F22" s="365"/>
      <c r="G22" s="366"/>
      <c r="H22" s="366"/>
      <c r="I22" s="427"/>
      <c r="J22" s="349"/>
      <c r="K22" s="349"/>
      <c r="L22" s="349"/>
      <c r="M22" s="349"/>
      <c r="N22" s="405"/>
      <c r="O22" s="405"/>
      <c r="P22" s="405"/>
      <c r="Q22" s="405"/>
      <c r="R22" s="405"/>
      <c r="S22" s="405"/>
      <c r="T22" s="405"/>
      <c r="U22" s="405"/>
      <c r="V22" s="366"/>
      <c r="W22" s="421"/>
    </row>
    <row r="23" spans="1:23" s="29" customFormat="1" ht="60.75" customHeight="1" x14ac:dyDescent="0.25">
      <c r="A23" s="431"/>
      <c r="B23" s="431"/>
      <c r="C23" s="429" t="s">
        <v>39</v>
      </c>
      <c r="D23" s="72" t="s">
        <v>49</v>
      </c>
      <c r="E23" s="26" t="s">
        <v>64</v>
      </c>
      <c r="F23" s="365"/>
      <c r="G23" s="422" t="s">
        <v>71</v>
      </c>
      <c r="H23" s="422" t="s">
        <v>67</v>
      </c>
      <c r="I23" s="426" t="s">
        <v>82</v>
      </c>
      <c r="J23" s="348" t="s">
        <v>76</v>
      </c>
      <c r="K23" s="432">
        <v>0.95</v>
      </c>
      <c r="L23" s="432">
        <v>0.95</v>
      </c>
      <c r="M23" s="348" t="s">
        <v>57</v>
      </c>
      <c r="N23" s="422"/>
      <c r="O23" s="422"/>
      <c r="P23" s="422"/>
      <c r="Q23" s="422"/>
      <c r="R23" s="422"/>
      <c r="S23" s="422"/>
      <c r="T23" s="422"/>
      <c r="U23" s="422"/>
      <c r="V23" s="422" t="s">
        <v>93</v>
      </c>
      <c r="W23" s="424" t="s">
        <v>94</v>
      </c>
    </row>
    <row r="24" spans="1:23" s="29" customFormat="1" ht="72" customHeight="1" x14ac:dyDescent="0.25">
      <c r="A24" s="431"/>
      <c r="B24" s="431"/>
      <c r="C24" s="429"/>
      <c r="D24" s="72" t="s">
        <v>40</v>
      </c>
      <c r="E24" s="28" t="s">
        <v>62</v>
      </c>
      <c r="F24" s="365"/>
      <c r="G24" s="423"/>
      <c r="H24" s="423"/>
      <c r="I24" s="427"/>
      <c r="J24" s="349"/>
      <c r="K24" s="433"/>
      <c r="L24" s="433"/>
      <c r="M24" s="349"/>
      <c r="N24" s="423"/>
      <c r="O24" s="423"/>
      <c r="P24" s="423"/>
      <c r="Q24" s="423"/>
      <c r="R24" s="423"/>
      <c r="S24" s="423"/>
      <c r="T24" s="423"/>
      <c r="U24" s="423"/>
      <c r="V24" s="423"/>
      <c r="W24" s="425"/>
    </row>
    <row r="25" spans="1:23" s="29" customFormat="1" ht="70.5" customHeight="1" x14ac:dyDescent="0.25">
      <c r="A25" s="431"/>
      <c r="B25" s="431"/>
      <c r="C25" s="429"/>
      <c r="D25" s="72" t="s">
        <v>41</v>
      </c>
      <c r="E25" s="28" t="s">
        <v>62</v>
      </c>
      <c r="F25" s="365"/>
      <c r="G25" s="25" t="s">
        <v>72</v>
      </c>
      <c r="H25" s="25" t="s">
        <v>68</v>
      </c>
      <c r="I25" s="35" t="s">
        <v>155</v>
      </c>
      <c r="J25" s="25" t="s">
        <v>76</v>
      </c>
      <c r="K25" s="36">
        <v>0.76</v>
      </c>
      <c r="L25" s="36">
        <v>0.76</v>
      </c>
      <c r="M25" s="30" t="s">
        <v>57</v>
      </c>
      <c r="N25" s="24"/>
      <c r="O25" s="24"/>
      <c r="P25" s="24"/>
      <c r="Q25" s="24"/>
      <c r="R25" s="24"/>
      <c r="S25" s="24"/>
      <c r="T25" s="24"/>
      <c r="U25" s="24"/>
      <c r="V25" s="25" t="s">
        <v>95</v>
      </c>
      <c r="W25" s="26" t="s">
        <v>96</v>
      </c>
    </row>
    <row r="26" spans="1:23" s="29" customFormat="1" ht="71.25" customHeight="1" x14ac:dyDescent="0.25">
      <c r="A26" s="431"/>
      <c r="B26" s="431"/>
      <c r="C26" s="429"/>
      <c r="D26" s="66" t="s">
        <v>50</v>
      </c>
      <c r="E26" s="28" t="s">
        <v>62</v>
      </c>
      <c r="F26" s="365"/>
      <c r="G26" s="25" t="s">
        <v>71</v>
      </c>
      <c r="H26" s="25" t="s">
        <v>67</v>
      </c>
      <c r="I26" s="37" t="s">
        <v>83</v>
      </c>
      <c r="J26" s="25" t="s">
        <v>76</v>
      </c>
      <c r="K26" s="36">
        <v>0.95</v>
      </c>
      <c r="L26" s="36">
        <v>0.95</v>
      </c>
      <c r="M26" s="30" t="s">
        <v>57</v>
      </c>
      <c r="N26" s="24"/>
      <c r="O26" s="24"/>
      <c r="P26" s="24"/>
      <c r="Q26" s="24"/>
      <c r="R26" s="24"/>
      <c r="S26" s="24"/>
      <c r="T26" s="24"/>
      <c r="U26" s="24"/>
      <c r="V26" s="25" t="s">
        <v>93</v>
      </c>
      <c r="W26" s="26" t="s">
        <v>94</v>
      </c>
    </row>
    <row r="27" spans="1:23" s="29" customFormat="1" ht="67.5" customHeight="1" x14ac:dyDescent="0.25">
      <c r="A27" s="431"/>
      <c r="B27" s="431"/>
      <c r="C27" s="429"/>
      <c r="D27" s="66" t="s">
        <v>51</v>
      </c>
      <c r="E27" s="28" t="s">
        <v>62</v>
      </c>
      <c r="F27" s="365"/>
      <c r="G27" s="94" t="s">
        <v>70</v>
      </c>
      <c r="H27" s="34" t="s">
        <v>69</v>
      </c>
      <c r="I27" s="37" t="s">
        <v>84</v>
      </c>
      <c r="J27" s="25" t="s">
        <v>76</v>
      </c>
      <c r="K27" s="36">
        <v>0.9</v>
      </c>
      <c r="L27" s="36">
        <v>0.9</v>
      </c>
      <c r="M27" s="30" t="s">
        <v>57</v>
      </c>
      <c r="N27" s="28"/>
      <c r="O27" s="28"/>
      <c r="P27" s="28"/>
      <c r="Q27" s="28"/>
      <c r="R27" s="28"/>
      <c r="S27" s="28"/>
      <c r="T27" s="28"/>
      <c r="U27" s="28"/>
      <c r="V27" s="25" t="s">
        <v>93</v>
      </c>
      <c r="W27" s="26" t="s">
        <v>97</v>
      </c>
    </row>
    <row r="28" spans="1:23" s="29" customFormat="1" ht="68.25" customHeight="1" x14ac:dyDescent="0.25">
      <c r="A28" s="431"/>
      <c r="B28" s="431"/>
      <c r="C28" s="429" t="s">
        <v>42</v>
      </c>
      <c r="D28" s="66" t="s">
        <v>53</v>
      </c>
      <c r="E28" s="26" t="s">
        <v>65</v>
      </c>
      <c r="F28" s="365"/>
      <c r="G28" s="403" t="s">
        <v>85</v>
      </c>
      <c r="H28" s="373" t="s">
        <v>350</v>
      </c>
      <c r="I28" s="403" t="s">
        <v>65</v>
      </c>
      <c r="J28" s="403" t="s">
        <v>76</v>
      </c>
      <c r="K28" s="432">
        <v>1</v>
      </c>
      <c r="L28" s="432">
        <v>1</v>
      </c>
      <c r="M28" s="348" t="s">
        <v>57</v>
      </c>
      <c r="N28" s="403"/>
      <c r="O28" s="403"/>
      <c r="P28" s="403"/>
      <c r="Q28" s="403"/>
      <c r="R28" s="403"/>
      <c r="S28" s="403"/>
      <c r="T28" s="403"/>
      <c r="U28" s="403"/>
      <c r="V28" s="373" t="s">
        <v>98</v>
      </c>
      <c r="W28" s="419" t="s">
        <v>99</v>
      </c>
    </row>
    <row r="29" spans="1:23" s="29" customFormat="1" ht="55.5" customHeight="1" x14ac:dyDescent="0.25">
      <c r="A29" s="431"/>
      <c r="B29" s="431"/>
      <c r="C29" s="429"/>
      <c r="D29" s="66" t="s">
        <v>54</v>
      </c>
      <c r="E29" s="28" t="s">
        <v>60</v>
      </c>
      <c r="F29" s="365"/>
      <c r="G29" s="404"/>
      <c r="H29" s="365"/>
      <c r="I29" s="404"/>
      <c r="J29" s="404"/>
      <c r="K29" s="404"/>
      <c r="L29" s="404"/>
      <c r="M29" s="412"/>
      <c r="N29" s="404"/>
      <c r="O29" s="404"/>
      <c r="P29" s="404"/>
      <c r="Q29" s="404"/>
      <c r="R29" s="404"/>
      <c r="S29" s="404"/>
      <c r="T29" s="404"/>
      <c r="U29" s="404"/>
      <c r="V29" s="404"/>
      <c r="W29" s="420"/>
    </row>
    <row r="30" spans="1:23" s="29" customFormat="1" ht="59.25" customHeight="1" x14ac:dyDescent="0.25">
      <c r="A30" s="431"/>
      <c r="B30" s="431"/>
      <c r="C30" s="429"/>
      <c r="D30" s="66" t="s">
        <v>52</v>
      </c>
      <c r="E30" s="26" t="s">
        <v>100</v>
      </c>
      <c r="F30" s="365"/>
      <c r="G30" s="404"/>
      <c r="H30" s="365"/>
      <c r="I30" s="404"/>
      <c r="J30" s="404"/>
      <c r="K30" s="404"/>
      <c r="L30" s="404"/>
      <c r="M30" s="412"/>
      <c r="N30" s="404"/>
      <c r="O30" s="404"/>
      <c r="P30" s="404"/>
      <c r="Q30" s="404"/>
      <c r="R30" s="404"/>
      <c r="S30" s="404"/>
      <c r="T30" s="404"/>
      <c r="U30" s="404"/>
      <c r="V30" s="404"/>
      <c r="W30" s="420"/>
    </row>
    <row r="31" spans="1:23" s="29" customFormat="1" ht="55.5" customHeight="1" x14ac:dyDescent="0.25">
      <c r="A31" s="431"/>
      <c r="B31" s="431"/>
      <c r="C31" s="429"/>
      <c r="D31" s="66" t="s">
        <v>55</v>
      </c>
      <c r="E31" s="28" t="s">
        <v>60</v>
      </c>
      <c r="F31" s="366"/>
      <c r="G31" s="405"/>
      <c r="H31" s="366"/>
      <c r="I31" s="405"/>
      <c r="J31" s="405"/>
      <c r="K31" s="405"/>
      <c r="L31" s="405"/>
      <c r="M31" s="349"/>
      <c r="N31" s="405"/>
      <c r="O31" s="405"/>
      <c r="P31" s="405"/>
      <c r="Q31" s="405"/>
      <c r="R31" s="405"/>
      <c r="S31" s="405"/>
      <c r="T31" s="405"/>
      <c r="U31" s="405"/>
      <c r="V31" s="405"/>
      <c r="W31" s="421"/>
    </row>
    <row r="32" spans="1:23" s="196" customFormat="1" ht="55.5" customHeight="1" x14ac:dyDescent="0.25">
      <c r="A32" s="186"/>
      <c r="B32" s="186"/>
      <c r="C32" s="186" t="s">
        <v>610</v>
      </c>
      <c r="D32" s="186" t="s">
        <v>614</v>
      </c>
      <c r="E32" s="191"/>
      <c r="F32" s="192"/>
      <c r="G32" s="184" t="s">
        <v>620</v>
      </c>
      <c r="H32" s="222" t="s">
        <v>613</v>
      </c>
      <c r="I32" s="189"/>
      <c r="J32" s="193"/>
      <c r="K32" s="193"/>
      <c r="L32" s="193"/>
      <c r="M32" s="194"/>
      <c r="N32" s="193"/>
      <c r="O32" s="193"/>
      <c r="P32" s="193"/>
      <c r="Q32" s="193"/>
      <c r="R32" s="193"/>
      <c r="S32" s="193"/>
      <c r="T32" s="193"/>
      <c r="U32" s="193"/>
      <c r="V32" s="193"/>
      <c r="W32" s="195"/>
    </row>
    <row r="33" spans="1:23" s="196" customFormat="1" ht="55.5" customHeight="1" x14ac:dyDescent="0.25">
      <c r="A33" s="186"/>
      <c r="B33" s="186"/>
      <c r="C33" s="186" t="s">
        <v>161</v>
      </c>
      <c r="D33" s="197"/>
      <c r="E33" s="191"/>
      <c r="F33" s="192"/>
      <c r="G33" s="184" t="s">
        <v>618</v>
      </c>
      <c r="H33" s="223" t="s">
        <v>616</v>
      </c>
      <c r="I33" s="189"/>
      <c r="J33" s="193"/>
      <c r="K33" s="193"/>
      <c r="L33" s="193"/>
      <c r="M33" s="194"/>
      <c r="N33" s="193"/>
      <c r="O33" s="193"/>
      <c r="P33" s="193"/>
      <c r="Q33" s="193"/>
      <c r="R33" s="193"/>
      <c r="S33" s="193"/>
      <c r="T33" s="193"/>
      <c r="U33" s="193"/>
      <c r="V33" s="193"/>
      <c r="W33" s="195"/>
    </row>
    <row r="34" spans="1:23" s="196" customFormat="1" ht="55.5" customHeight="1" x14ac:dyDescent="0.25">
      <c r="A34" s="186"/>
      <c r="B34" s="186"/>
      <c r="C34" s="186" t="s">
        <v>612</v>
      </c>
      <c r="E34" s="191"/>
      <c r="F34" s="192"/>
      <c r="G34" s="184" t="s">
        <v>619</v>
      </c>
      <c r="H34" s="223" t="s">
        <v>617</v>
      </c>
      <c r="I34" s="189"/>
      <c r="J34" s="193"/>
      <c r="K34" s="193"/>
      <c r="L34" s="193"/>
      <c r="M34" s="194"/>
      <c r="N34" s="193"/>
      <c r="O34" s="193"/>
      <c r="P34" s="193"/>
      <c r="Q34" s="193"/>
      <c r="R34" s="193"/>
      <c r="S34" s="193"/>
      <c r="T34" s="193"/>
      <c r="U34" s="193"/>
      <c r="V34" s="193"/>
      <c r="W34" s="195"/>
    </row>
    <row r="35" spans="1:23" s="196" customFormat="1" ht="55.5" customHeight="1" x14ac:dyDescent="0.25">
      <c r="A35" s="186"/>
      <c r="B35" s="186"/>
      <c r="C35" s="186" t="s">
        <v>611</v>
      </c>
      <c r="D35" s="197"/>
      <c r="E35" s="191"/>
      <c r="F35" s="192"/>
      <c r="G35" s="224" t="s">
        <v>157</v>
      </c>
      <c r="H35" s="183" t="s">
        <v>615</v>
      </c>
      <c r="I35" s="189"/>
      <c r="J35" s="193"/>
      <c r="K35" s="193"/>
      <c r="L35" s="193"/>
      <c r="M35" s="194"/>
      <c r="N35" s="193"/>
      <c r="O35" s="193"/>
      <c r="P35" s="193"/>
      <c r="Q35" s="193"/>
      <c r="R35" s="193"/>
      <c r="S35" s="193"/>
      <c r="T35" s="193"/>
      <c r="U35" s="193"/>
      <c r="V35" s="193"/>
      <c r="W35" s="195"/>
    </row>
    <row r="36" spans="1:23" s="29" customFormat="1" ht="42.75" customHeight="1" x14ac:dyDescent="0.25">
      <c r="A36" s="373" t="s">
        <v>102</v>
      </c>
      <c r="B36" s="373" t="s">
        <v>103</v>
      </c>
      <c r="C36" s="367" t="s">
        <v>146</v>
      </c>
      <c r="D36" s="76" t="s">
        <v>156</v>
      </c>
      <c r="E36" s="373" t="s">
        <v>104</v>
      </c>
      <c r="F36" s="42" t="s">
        <v>105</v>
      </c>
      <c r="G36" s="93" t="s">
        <v>106</v>
      </c>
      <c r="H36" s="30" t="s">
        <v>157</v>
      </c>
      <c r="I36" s="354" t="s">
        <v>153</v>
      </c>
      <c r="J36" s="38" t="s">
        <v>76</v>
      </c>
      <c r="K36" s="38" t="s">
        <v>57</v>
      </c>
      <c r="L36" s="38">
        <v>1</v>
      </c>
      <c r="M36" s="30" t="s">
        <v>57</v>
      </c>
      <c r="N36" s="38"/>
      <c r="O36" s="38"/>
      <c r="P36" s="38"/>
      <c r="Q36" s="38"/>
      <c r="R36" s="38"/>
      <c r="S36" s="38"/>
      <c r="T36" s="38"/>
      <c r="U36" s="39"/>
      <c r="V36" s="31" t="s">
        <v>107</v>
      </c>
      <c r="W36" s="85" t="s">
        <v>351</v>
      </c>
    </row>
    <row r="37" spans="1:23" s="29" customFormat="1" ht="42.75" customHeight="1" x14ac:dyDescent="0.25">
      <c r="A37" s="365"/>
      <c r="B37" s="365"/>
      <c r="C37" s="368"/>
      <c r="D37" s="76" t="s">
        <v>158</v>
      </c>
      <c r="E37" s="365"/>
      <c r="F37" s="42" t="s">
        <v>108</v>
      </c>
      <c r="G37" s="93" t="s">
        <v>106</v>
      </c>
      <c r="H37" s="30" t="s">
        <v>157</v>
      </c>
      <c r="I37" s="392"/>
      <c r="J37" s="38" t="s">
        <v>76</v>
      </c>
      <c r="K37" s="38" t="s">
        <v>57</v>
      </c>
      <c r="L37" s="38">
        <v>1</v>
      </c>
      <c r="M37" s="30" t="s">
        <v>57</v>
      </c>
      <c r="N37" s="38"/>
      <c r="O37" s="38"/>
      <c r="P37" s="38"/>
      <c r="Q37" s="38"/>
      <c r="R37" s="38"/>
      <c r="S37" s="38"/>
      <c r="T37" s="38"/>
      <c r="U37" s="39"/>
      <c r="V37" s="31" t="s">
        <v>107</v>
      </c>
      <c r="W37" s="85" t="s">
        <v>351</v>
      </c>
    </row>
    <row r="38" spans="1:23" s="29" customFormat="1" ht="42.75" customHeight="1" x14ac:dyDescent="0.25">
      <c r="A38" s="365"/>
      <c r="B38" s="365"/>
      <c r="C38" s="368"/>
      <c r="D38" s="76" t="s">
        <v>159</v>
      </c>
      <c r="E38" s="365"/>
      <c r="F38" s="42" t="s">
        <v>109</v>
      </c>
      <c r="G38" s="93" t="s">
        <v>106</v>
      </c>
      <c r="H38" s="30" t="s">
        <v>157</v>
      </c>
      <c r="I38" s="392"/>
      <c r="J38" s="38" t="s">
        <v>76</v>
      </c>
      <c r="K38" s="38" t="s">
        <v>57</v>
      </c>
      <c r="L38" s="38">
        <v>1</v>
      </c>
      <c r="M38" s="30" t="s">
        <v>57</v>
      </c>
      <c r="N38" s="38"/>
      <c r="O38" s="38"/>
      <c r="P38" s="38"/>
      <c r="Q38" s="38"/>
      <c r="R38" s="38"/>
      <c r="S38" s="38"/>
      <c r="T38" s="38"/>
      <c r="U38" s="39"/>
      <c r="V38" s="31" t="s">
        <v>110</v>
      </c>
      <c r="W38" s="85" t="s">
        <v>352</v>
      </c>
    </row>
    <row r="39" spans="1:23" s="29" customFormat="1" ht="42.75" customHeight="1" x14ac:dyDescent="0.25">
      <c r="A39" s="365"/>
      <c r="B39" s="365"/>
      <c r="C39" s="368"/>
      <c r="D39" s="76" t="s">
        <v>111</v>
      </c>
      <c r="E39" s="365"/>
      <c r="F39" s="93" t="s">
        <v>105</v>
      </c>
      <c r="G39" s="93" t="s">
        <v>106</v>
      </c>
      <c r="H39" s="30" t="s">
        <v>157</v>
      </c>
      <c r="I39" s="392"/>
      <c r="J39" s="38" t="s">
        <v>76</v>
      </c>
      <c r="K39" s="38" t="s">
        <v>57</v>
      </c>
      <c r="L39" s="38">
        <v>1</v>
      </c>
      <c r="M39" s="30" t="s">
        <v>57</v>
      </c>
      <c r="N39" s="38"/>
      <c r="O39" s="38"/>
      <c r="P39" s="38"/>
      <c r="Q39" s="38"/>
      <c r="R39" s="38"/>
      <c r="S39" s="38"/>
      <c r="T39" s="38"/>
      <c r="U39" s="39"/>
      <c r="V39" s="31" t="s">
        <v>107</v>
      </c>
      <c r="W39" s="85" t="s">
        <v>112</v>
      </c>
    </row>
    <row r="40" spans="1:23" s="29" customFormat="1" ht="42.75" customHeight="1" x14ac:dyDescent="0.25">
      <c r="A40" s="365"/>
      <c r="B40" s="365"/>
      <c r="C40" s="369"/>
      <c r="D40" s="76" t="s">
        <v>113</v>
      </c>
      <c r="E40" s="365"/>
      <c r="F40" s="42" t="s">
        <v>109</v>
      </c>
      <c r="G40" s="93" t="s">
        <v>106</v>
      </c>
      <c r="H40" s="30" t="s">
        <v>157</v>
      </c>
      <c r="I40" s="392"/>
      <c r="J40" s="38" t="s">
        <v>76</v>
      </c>
      <c r="K40" s="38" t="s">
        <v>57</v>
      </c>
      <c r="L40" s="38">
        <v>1</v>
      </c>
      <c r="M40" s="30" t="s">
        <v>57</v>
      </c>
      <c r="N40" s="38"/>
      <c r="O40" s="38"/>
      <c r="P40" s="38"/>
      <c r="Q40" s="38"/>
      <c r="R40" s="38"/>
      <c r="S40" s="38"/>
      <c r="T40" s="38"/>
      <c r="U40" s="39"/>
      <c r="V40" s="31" t="s">
        <v>107</v>
      </c>
      <c r="W40" s="85" t="s">
        <v>112</v>
      </c>
    </row>
    <row r="41" spans="1:23" s="29" customFormat="1" ht="42.75" customHeight="1" x14ac:dyDescent="0.25">
      <c r="A41" s="365"/>
      <c r="B41" s="365"/>
      <c r="C41" s="367" t="s">
        <v>160</v>
      </c>
      <c r="D41" s="76" t="s">
        <v>621</v>
      </c>
      <c r="E41" s="365"/>
      <c r="F41" s="42" t="s">
        <v>105</v>
      </c>
      <c r="G41" s="93" t="s">
        <v>106</v>
      </c>
      <c r="H41" s="30" t="s">
        <v>631</v>
      </c>
      <c r="I41" s="392"/>
      <c r="J41" s="38" t="s">
        <v>76</v>
      </c>
      <c r="K41" s="38" t="s">
        <v>57</v>
      </c>
      <c r="L41" s="38">
        <v>2</v>
      </c>
      <c r="M41" s="30" t="s">
        <v>57</v>
      </c>
      <c r="N41" s="38"/>
      <c r="O41" s="38"/>
      <c r="P41" s="38"/>
      <c r="Q41" s="38"/>
      <c r="R41" s="38"/>
      <c r="S41" s="38"/>
      <c r="T41" s="38"/>
      <c r="U41" s="39"/>
      <c r="V41" s="31" t="s">
        <v>110</v>
      </c>
      <c r="W41" s="85" t="s">
        <v>114</v>
      </c>
    </row>
    <row r="42" spans="1:23" s="29" customFormat="1" ht="42.75" customHeight="1" x14ac:dyDescent="0.25">
      <c r="A42" s="365"/>
      <c r="B42" s="365"/>
      <c r="C42" s="368"/>
      <c r="D42" s="187" t="s">
        <v>115</v>
      </c>
      <c r="E42" s="365"/>
      <c r="F42" s="42" t="s">
        <v>105</v>
      </c>
      <c r="G42" s="93" t="s">
        <v>106</v>
      </c>
      <c r="H42" s="30" t="s">
        <v>157</v>
      </c>
      <c r="I42" s="392"/>
      <c r="J42" s="38" t="s">
        <v>76</v>
      </c>
      <c r="K42" s="38" t="s">
        <v>57</v>
      </c>
      <c r="L42" s="38">
        <v>1</v>
      </c>
      <c r="M42" s="30" t="s">
        <v>57</v>
      </c>
      <c r="N42" s="38"/>
      <c r="O42" s="38"/>
      <c r="P42" s="38"/>
      <c r="Q42" s="38"/>
      <c r="R42" s="38"/>
      <c r="S42" s="38"/>
      <c r="T42" s="38"/>
      <c r="U42" s="39"/>
      <c r="V42" s="31" t="s">
        <v>110</v>
      </c>
      <c r="W42" s="85" t="s">
        <v>353</v>
      </c>
    </row>
    <row r="43" spans="1:23" s="196" customFormat="1" ht="42.75" customHeight="1" x14ac:dyDescent="0.25">
      <c r="A43" s="365"/>
      <c r="B43" s="365"/>
      <c r="C43" s="368"/>
      <c r="D43" s="188" t="s">
        <v>116</v>
      </c>
      <c r="E43" s="365"/>
      <c r="F43" s="198" t="s">
        <v>105</v>
      </c>
      <c r="G43" s="198" t="s">
        <v>106</v>
      </c>
      <c r="H43" s="199" t="s">
        <v>622</v>
      </c>
      <c r="I43" s="392"/>
      <c r="J43" s="200" t="s">
        <v>76</v>
      </c>
      <c r="K43" s="200" t="s">
        <v>57</v>
      </c>
      <c r="L43" s="200">
        <v>10</v>
      </c>
      <c r="M43" s="199" t="s">
        <v>57</v>
      </c>
      <c r="N43" s="200"/>
      <c r="O43" s="200"/>
      <c r="P43" s="200"/>
      <c r="Q43" s="200"/>
      <c r="R43" s="200"/>
      <c r="S43" s="200"/>
      <c r="T43" s="200"/>
      <c r="U43" s="201"/>
      <c r="V43" s="202" t="s">
        <v>107</v>
      </c>
      <c r="W43" s="203" t="s">
        <v>117</v>
      </c>
    </row>
    <row r="44" spans="1:23" s="29" customFormat="1" ht="42.75" customHeight="1" x14ac:dyDescent="0.25">
      <c r="A44" s="365"/>
      <c r="B44" s="365"/>
      <c r="C44" s="445" t="s">
        <v>161</v>
      </c>
      <c r="D44" s="73" t="s">
        <v>583</v>
      </c>
      <c r="E44" s="365"/>
      <c r="F44" s="93" t="s">
        <v>105</v>
      </c>
      <c r="G44" s="93" t="s">
        <v>106</v>
      </c>
      <c r="H44" s="30" t="s">
        <v>157</v>
      </c>
      <c r="I44" s="392"/>
      <c r="J44" s="38" t="s">
        <v>76</v>
      </c>
      <c r="K44" s="38" t="s">
        <v>57</v>
      </c>
      <c r="L44" s="38">
        <v>2</v>
      </c>
      <c r="M44" s="30" t="s">
        <v>57</v>
      </c>
      <c r="N44" s="38"/>
      <c r="O44" s="38"/>
      <c r="P44" s="38"/>
      <c r="Q44" s="38"/>
      <c r="R44" s="38"/>
      <c r="S44" s="38"/>
      <c r="T44" s="38"/>
      <c r="U44" s="39"/>
      <c r="V44" s="31" t="s">
        <v>110</v>
      </c>
      <c r="W44" s="85" t="s">
        <v>354</v>
      </c>
    </row>
    <row r="45" spans="1:23" s="29" customFormat="1" ht="42.75" customHeight="1" x14ac:dyDescent="0.25">
      <c r="A45" s="365"/>
      <c r="B45" s="365"/>
      <c r="C45" s="446"/>
      <c r="D45" s="73" t="s">
        <v>118</v>
      </c>
      <c r="E45" s="365"/>
      <c r="F45" s="93" t="s">
        <v>105</v>
      </c>
      <c r="G45" s="93" t="s">
        <v>106</v>
      </c>
      <c r="H45" s="30" t="s">
        <v>157</v>
      </c>
      <c r="I45" s="392"/>
      <c r="J45" s="38" t="s">
        <v>76</v>
      </c>
      <c r="K45" s="38" t="s">
        <v>57</v>
      </c>
      <c r="L45" s="38">
        <v>2</v>
      </c>
      <c r="M45" s="30" t="s">
        <v>57</v>
      </c>
      <c r="N45" s="38"/>
      <c r="O45" s="38"/>
      <c r="P45" s="38"/>
      <c r="Q45" s="38"/>
      <c r="R45" s="38"/>
      <c r="S45" s="38"/>
      <c r="T45" s="38"/>
      <c r="U45" s="39"/>
      <c r="V45" s="31" t="s">
        <v>110</v>
      </c>
      <c r="W45" s="85" t="s">
        <v>354</v>
      </c>
    </row>
    <row r="46" spans="1:23" s="29" customFormat="1" ht="42.75" customHeight="1" x14ac:dyDescent="0.25">
      <c r="A46" s="365"/>
      <c r="B46" s="365"/>
      <c r="C46" s="446"/>
      <c r="D46" s="76" t="s">
        <v>120</v>
      </c>
      <c r="E46" s="365"/>
      <c r="F46" s="42" t="s">
        <v>119</v>
      </c>
      <c r="G46" s="93" t="s">
        <v>106</v>
      </c>
      <c r="H46" s="30" t="s">
        <v>157</v>
      </c>
      <c r="I46" s="392"/>
      <c r="J46" s="38" t="s">
        <v>76</v>
      </c>
      <c r="K46" s="38" t="s">
        <v>57</v>
      </c>
      <c r="L46" s="38">
        <v>1</v>
      </c>
      <c r="M46" s="30" t="s">
        <v>57</v>
      </c>
      <c r="N46" s="38"/>
      <c r="O46" s="38"/>
      <c r="P46" s="38"/>
      <c r="Q46" s="38"/>
      <c r="R46" s="38"/>
      <c r="S46" s="38"/>
      <c r="T46" s="38"/>
      <c r="U46" s="39"/>
      <c r="V46" s="31" t="s">
        <v>121</v>
      </c>
      <c r="W46" s="85" t="s">
        <v>354</v>
      </c>
    </row>
    <row r="47" spans="1:23" s="29" customFormat="1" ht="42.75" customHeight="1" x14ac:dyDescent="0.25">
      <c r="A47" s="365"/>
      <c r="B47" s="365"/>
      <c r="C47" s="447"/>
      <c r="D47" s="76" t="s">
        <v>147</v>
      </c>
      <c r="E47" s="365"/>
      <c r="F47" s="93" t="s">
        <v>105</v>
      </c>
      <c r="G47" s="93" t="s">
        <v>106</v>
      </c>
      <c r="H47" s="30" t="s">
        <v>157</v>
      </c>
      <c r="I47" s="392"/>
      <c r="J47" s="38" t="s">
        <v>76</v>
      </c>
      <c r="K47" s="38" t="s">
        <v>57</v>
      </c>
      <c r="L47" s="38">
        <v>1</v>
      </c>
      <c r="M47" s="30" t="s">
        <v>57</v>
      </c>
      <c r="N47" s="38"/>
      <c r="O47" s="38"/>
      <c r="P47" s="38"/>
      <c r="Q47" s="38"/>
      <c r="R47" s="38"/>
      <c r="S47" s="38"/>
      <c r="T47" s="38"/>
      <c r="U47" s="39"/>
      <c r="V47" s="31" t="s">
        <v>121</v>
      </c>
      <c r="W47" s="85" t="s">
        <v>355</v>
      </c>
    </row>
    <row r="48" spans="1:23" s="29" customFormat="1" ht="42.75" customHeight="1" x14ac:dyDescent="0.25">
      <c r="A48" s="365"/>
      <c r="B48" s="365"/>
      <c r="C48" s="367" t="s">
        <v>162</v>
      </c>
      <c r="D48" s="76" t="s">
        <v>148</v>
      </c>
      <c r="E48" s="365"/>
      <c r="F48" s="93" t="s">
        <v>105</v>
      </c>
      <c r="G48" s="93" t="s">
        <v>106</v>
      </c>
      <c r="H48" s="30" t="s">
        <v>157</v>
      </c>
      <c r="I48" s="392"/>
      <c r="J48" s="38" t="s">
        <v>76</v>
      </c>
      <c r="K48" s="38" t="s">
        <v>57</v>
      </c>
      <c r="L48" s="38">
        <v>1</v>
      </c>
      <c r="M48" s="30" t="s">
        <v>57</v>
      </c>
      <c r="N48" s="38"/>
      <c r="O48" s="38"/>
      <c r="P48" s="38"/>
      <c r="Q48" s="38"/>
      <c r="R48" s="38"/>
      <c r="S48" s="38"/>
      <c r="T48" s="38"/>
      <c r="U48" s="39"/>
      <c r="V48" s="46" t="s">
        <v>110</v>
      </c>
      <c r="W48" s="85" t="s">
        <v>122</v>
      </c>
    </row>
    <row r="49" spans="1:23" s="29" customFormat="1" ht="42.75" customHeight="1" x14ac:dyDescent="0.25">
      <c r="A49" s="365"/>
      <c r="B49" s="365"/>
      <c r="C49" s="368"/>
      <c r="D49" s="76" t="s">
        <v>149</v>
      </c>
      <c r="E49" s="365"/>
      <c r="F49" s="93" t="s">
        <v>105</v>
      </c>
      <c r="G49" s="93" t="s">
        <v>106</v>
      </c>
      <c r="H49" s="30" t="s">
        <v>157</v>
      </c>
      <c r="I49" s="392"/>
      <c r="J49" s="38" t="s">
        <v>76</v>
      </c>
      <c r="K49" s="38" t="s">
        <v>57</v>
      </c>
      <c r="L49" s="38">
        <v>4</v>
      </c>
      <c r="M49" s="30" t="s">
        <v>57</v>
      </c>
      <c r="N49" s="38"/>
      <c r="O49" s="38"/>
      <c r="P49" s="38"/>
      <c r="Q49" s="38"/>
      <c r="R49" s="38"/>
      <c r="S49" s="38"/>
      <c r="T49" s="38"/>
      <c r="U49" s="39"/>
      <c r="V49" s="31" t="s">
        <v>107</v>
      </c>
      <c r="W49" s="85" t="s">
        <v>117</v>
      </c>
    </row>
    <row r="50" spans="1:23" s="29" customFormat="1" ht="54.75" customHeight="1" x14ac:dyDescent="0.25">
      <c r="A50" s="365"/>
      <c r="B50" s="365"/>
      <c r="C50" s="369"/>
      <c r="D50" s="77" t="s">
        <v>123</v>
      </c>
      <c r="E50" s="365"/>
      <c r="F50" s="93" t="s">
        <v>105</v>
      </c>
      <c r="G50" s="93" t="s">
        <v>106</v>
      </c>
      <c r="H50" s="30" t="s">
        <v>157</v>
      </c>
      <c r="I50" s="392"/>
      <c r="J50" s="38" t="s">
        <v>76</v>
      </c>
      <c r="K50" s="38" t="s">
        <v>57</v>
      </c>
      <c r="L50" s="38">
        <v>1</v>
      </c>
      <c r="M50" s="30" t="s">
        <v>57</v>
      </c>
      <c r="N50" s="38"/>
      <c r="O50" s="38"/>
      <c r="P50" s="38"/>
      <c r="Q50" s="38"/>
      <c r="R50" s="38"/>
      <c r="S50" s="38"/>
      <c r="T50" s="38"/>
      <c r="U50" s="39"/>
      <c r="V50" s="46" t="s">
        <v>124</v>
      </c>
      <c r="W50" s="85" t="s">
        <v>125</v>
      </c>
    </row>
    <row r="51" spans="1:23" s="29" customFormat="1" ht="98.25" customHeight="1" x14ac:dyDescent="0.25">
      <c r="A51" s="365"/>
      <c r="B51" s="365"/>
      <c r="C51" s="367" t="s">
        <v>163</v>
      </c>
      <c r="D51" s="76" t="s">
        <v>151</v>
      </c>
      <c r="E51" s="365"/>
      <c r="F51" s="403" t="s">
        <v>108</v>
      </c>
      <c r="G51" s="93" t="s">
        <v>106</v>
      </c>
      <c r="H51" s="30" t="s">
        <v>157</v>
      </c>
      <c r="I51" s="392"/>
      <c r="J51" s="38" t="s">
        <v>76</v>
      </c>
      <c r="K51" s="38" t="s">
        <v>57</v>
      </c>
      <c r="L51" s="38">
        <v>1</v>
      </c>
      <c r="M51" s="30" t="s">
        <v>57</v>
      </c>
      <c r="N51" s="38"/>
      <c r="O51" s="38"/>
      <c r="P51" s="38"/>
      <c r="Q51" s="38"/>
      <c r="R51" s="38"/>
      <c r="S51" s="38"/>
      <c r="T51" s="38"/>
      <c r="U51" s="39"/>
      <c r="V51" s="46" t="s">
        <v>107</v>
      </c>
      <c r="W51" s="85" t="s">
        <v>112</v>
      </c>
    </row>
    <row r="52" spans="1:23" s="29" customFormat="1" ht="60.75" customHeight="1" x14ac:dyDescent="0.25">
      <c r="A52" s="365"/>
      <c r="B52" s="365"/>
      <c r="C52" s="368"/>
      <c r="D52" s="76" t="s">
        <v>150</v>
      </c>
      <c r="E52" s="365"/>
      <c r="F52" s="404"/>
      <c r="G52" s="93" t="s">
        <v>106</v>
      </c>
      <c r="H52" s="30" t="s">
        <v>157</v>
      </c>
      <c r="I52" s="392"/>
      <c r="J52" s="38" t="s">
        <v>76</v>
      </c>
      <c r="K52" s="38" t="s">
        <v>57</v>
      </c>
      <c r="L52" s="38">
        <v>1</v>
      </c>
      <c r="M52" s="30" t="s">
        <v>57</v>
      </c>
      <c r="N52" s="38"/>
      <c r="O52" s="38"/>
      <c r="P52" s="38"/>
      <c r="Q52" s="38"/>
      <c r="R52" s="38"/>
      <c r="S52" s="38"/>
      <c r="T52" s="38"/>
      <c r="U52" s="39"/>
      <c r="V52" s="31" t="s">
        <v>107</v>
      </c>
      <c r="W52" s="85" t="s">
        <v>126</v>
      </c>
    </row>
    <row r="53" spans="1:23" s="29" customFormat="1" ht="42.75" customHeight="1" x14ac:dyDescent="0.25">
      <c r="A53" s="365"/>
      <c r="B53" s="365"/>
      <c r="C53" s="368"/>
      <c r="D53" s="76" t="s">
        <v>127</v>
      </c>
      <c r="E53" s="365"/>
      <c r="F53" s="404"/>
      <c r="G53" s="93" t="s">
        <v>106</v>
      </c>
      <c r="H53" s="30" t="s">
        <v>157</v>
      </c>
      <c r="I53" s="392"/>
      <c r="J53" s="38" t="s">
        <v>76</v>
      </c>
      <c r="K53" s="38" t="s">
        <v>57</v>
      </c>
      <c r="L53" s="38">
        <v>1</v>
      </c>
      <c r="M53" s="30" t="s">
        <v>57</v>
      </c>
      <c r="N53" s="38"/>
      <c r="O53" s="38"/>
      <c r="P53" s="38"/>
      <c r="Q53" s="38"/>
      <c r="R53" s="38"/>
      <c r="S53" s="38"/>
      <c r="T53" s="38"/>
      <c r="U53" s="39"/>
      <c r="V53" s="31" t="s">
        <v>107</v>
      </c>
      <c r="W53" s="85" t="s">
        <v>112</v>
      </c>
    </row>
    <row r="54" spans="1:23" s="29" customFormat="1" ht="42.75" customHeight="1" x14ac:dyDescent="0.25">
      <c r="A54" s="365"/>
      <c r="B54" s="365"/>
      <c r="C54" s="368"/>
      <c r="D54" s="40" t="s">
        <v>128</v>
      </c>
      <c r="E54" s="365"/>
      <c r="F54" s="404"/>
      <c r="G54" s="93" t="s">
        <v>106</v>
      </c>
      <c r="H54" s="30" t="s">
        <v>157</v>
      </c>
      <c r="I54" s="392"/>
      <c r="J54" s="38" t="s">
        <v>76</v>
      </c>
      <c r="K54" s="38" t="s">
        <v>57</v>
      </c>
      <c r="L54" s="38">
        <v>1</v>
      </c>
      <c r="M54" s="30" t="s">
        <v>57</v>
      </c>
      <c r="N54" s="38"/>
      <c r="O54" s="38"/>
      <c r="P54" s="38"/>
      <c r="Q54" s="38"/>
      <c r="R54" s="38"/>
      <c r="S54" s="38"/>
      <c r="T54" s="38"/>
      <c r="U54" s="39"/>
      <c r="V54" s="31" t="s">
        <v>107</v>
      </c>
      <c r="W54" s="85" t="s">
        <v>112</v>
      </c>
    </row>
    <row r="55" spans="1:23" s="29" customFormat="1" ht="42.75" customHeight="1" x14ac:dyDescent="0.25">
      <c r="A55" s="365"/>
      <c r="B55" s="365"/>
      <c r="C55" s="368"/>
      <c r="D55" s="76" t="s">
        <v>129</v>
      </c>
      <c r="E55" s="365"/>
      <c r="F55" s="404"/>
      <c r="G55" s="93" t="s">
        <v>106</v>
      </c>
      <c r="H55" s="30" t="s">
        <v>157</v>
      </c>
      <c r="I55" s="392"/>
      <c r="J55" s="38" t="s">
        <v>76</v>
      </c>
      <c r="K55" s="38" t="s">
        <v>57</v>
      </c>
      <c r="L55" s="38">
        <v>1</v>
      </c>
      <c r="M55" s="30" t="s">
        <v>57</v>
      </c>
      <c r="N55" s="38"/>
      <c r="O55" s="38"/>
      <c r="P55" s="38"/>
      <c r="Q55" s="38"/>
      <c r="R55" s="38"/>
      <c r="S55" s="38"/>
      <c r="T55" s="38"/>
      <c r="U55" s="39"/>
      <c r="V55" s="31" t="s">
        <v>107</v>
      </c>
      <c r="W55" s="85" t="s">
        <v>112</v>
      </c>
    </row>
    <row r="56" spans="1:23" s="29" customFormat="1" ht="42.75" customHeight="1" x14ac:dyDescent="0.25">
      <c r="A56" s="365"/>
      <c r="B56" s="365"/>
      <c r="C56" s="368"/>
      <c r="D56" s="76" t="s">
        <v>130</v>
      </c>
      <c r="E56" s="365"/>
      <c r="F56" s="404"/>
      <c r="G56" s="93" t="s">
        <v>106</v>
      </c>
      <c r="H56" s="30" t="s">
        <v>157</v>
      </c>
      <c r="I56" s="392"/>
      <c r="J56" s="38" t="s">
        <v>76</v>
      </c>
      <c r="K56" s="38" t="s">
        <v>57</v>
      </c>
      <c r="L56" s="38">
        <v>1</v>
      </c>
      <c r="M56" s="30" t="s">
        <v>57</v>
      </c>
      <c r="N56" s="38"/>
      <c r="O56" s="38"/>
      <c r="P56" s="38"/>
      <c r="Q56" s="38"/>
      <c r="R56" s="38"/>
      <c r="S56" s="38"/>
      <c r="T56" s="38"/>
      <c r="U56" s="39"/>
      <c r="V56" s="31" t="s">
        <v>107</v>
      </c>
      <c r="W56" s="85" t="s">
        <v>112</v>
      </c>
    </row>
    <row r="57" spans="1:23" s="29" customFormat="1" ht="42.75" customHeight="1" x14ac:dyDescent="0.25">
      <c r="A57" s="365"/>
      <c r="B57" s="365"/>
      <c r="C57" s="368"/>
      <c r="D57" s="76" t="s">
        <v>131</v>
      </c>
      <c r="E57" s="365"/>
      <c r="F57" s="404"/>
      <c r="G57" s="93" t="s">
        <v>106</v>
      </c>
      <c r="H57" s="30" t="s">
        <v>157</v>
      </c>
      <c r="I57" s="392"/>
      <c r="J57" s="38" t="s">
        <v>76</v>
      </c>
      <c r="K57" s="38" t="s">
        <v>57</v>
      </c>
      <c r="L57" s="38">
        <v>1</v>
      </c>
      <c r="M57" s="30" t="s">
        <v>57</v>
      </c>
      <c r="N57" s="38"/>
      <c r="O57" s="38"/>
      <c r="P57" s="38"/>
      <c r="Q57" s="38"/>
      <c r="R57" s="38"/>
      <c r="S57" s="38"/>
      <c r="T57" s="38"/>
      <c r="U57" s="39"/>
      <c r="V57" s="31" t="s">
        <v>107</v>
      </c>
      <c r="W57" s="85" t="s">
        <v>112</v>
      </c>
    </row>
    <row r="58" spans="1:23" s="29" customFormat="1" ht="42.75" customHeight="1" x14ac:dyDescent="0.25">
      <c r="A58" s="365"/>
      <c r="B58" s="365"/>
      <c r="C58" s="368"/>
      <c r="D58" s="76" t="s">
        <v>132</v>
      </c>
      <c r="E58" s="365"/>
      <c r="F58" s="404"/>
      <c r="G58" s="93" t="s">
        <v>106</v>
      </c>
      <c r="H58" s="30" t="s">
        <v>157</v>
      </c>
      <c r="I58" s="392"/>
      <c r="J58" s="38" t="s">
        <v>76</v>
      </c>
      <c r="K58" s="38" t="s">
        <v>57</v>
      </c>
      <c r="L58" s="38">
        <v>1</v>
      </c>
      <c r="M58" s="30" t="s">
        <v>57</v>
      </c>
      <c r="N58" s="38"/>
      <c r="O58" s="38"/>
      <c r="P58" s="38"/>
      <c r="Q58" s="38"/>
      <c r="R58" s="38"/>
      <c r="S58" s="38"/>
      <c r="T58" s="38"/>
      <c r="U58" s="39"/>
      <c r="V58" s="31" t="s">
        <v>107</v>
      </c>
      <c r="W58" s="85" t="s">
        <v>112</v>
      </c>
    </row>
    <row r="59" spans="1:23" s="29" customFormat="1" ht="42.75" customHeight="1" x14ac:dyDescent="0.25">
      <c r="A59" s="365"/>
      <c r="B59" s="365"/>
      <c r="C59" s="368"/>
      <c r="D59" s="76" t="s">
        <v>133</v>
      </c>
      <c r="E59" s="365"/>
      <c r="F59" s="405"/>
      <c r="G59" s="93" t="s">
        <v>106</v>
      </c>
      <c r="H59" s="30" t="s">
        <v>157</v>
      </c>
      <c r="I59" s="392"/>
      <c r="J59" s="38" t="s">
        <v>76</v>
      </c>
      <c r="K59" s="38" t="s">
        <v>57</v>
      </c>
      <c r="L59" s="38">
        <v>1</v>
      </c>
      <c r="M59" s="30" t="s">
        <v>57</v>
      </c>
      <c r="N59" s="38"/>
      <c r="O59" s="38"/>
      <c r="P59" s="38"/>
      <c r="Q59" s="38"/>
      <c r="R59" s="38"/>
      <c r="S59" s="38"/>
      <c r="T59" s="38"/>
      <c r="U59" s="39"/>
      <c r="V59" s="31" t="s">
        <v>107</v>
      </c>
      <c r="W59" s="85" t="s">
        <v>112</v>
      </c>
    </row>
    <row r="60" spans="1:23" s="29" customFormat="1" ht="54" customHeight="1" x14ac:dyDescent="0.25">
      <c r="A60" s="365"/>
      <c r="B60" s="365"/>
      <c r="C60" s="55" t="s">
        <v>164</v>
      </c>
      <c r="D60" s="70" t="s">
        <v>152</v>
      </c>
      <c r="E60" s="365"/>
      <c r="F60" s="42" t="s">
        <v>105</v>
      </c>
      <c r="G60" s="93" t="s">
        <v>165</v>
      </c>
      <c r="H60" s="30" t="s">
        <v>166</v>
      </c>
      <c r="I60" s="392"/>
      <c r="J60" s="38" t="s">
        <v>76</v>
      </c>
      <c r="K60" s="38" t="s">
        <v>57</v>
      </c>
      <c r="L60" s="38">
        <v>1</v>
      </c>
      <c r="M60" s="30" t="s">
        <v>57</v>
      </c>
      <c r="N60" s="38"/>
      <c r="O60" s="38"/>
      <c r="P60" s="38"/>
      <c r="Q60" s="38"/>
      <c r="R60" s="38"/>
      <c r="S60" s="38"/>
      <c r="T60" s="38"/>
      <c r="U60" s="39"/>
      <c r="V60" s="31" t="s">
        <v>107</v>
      </c>
      <c r="W60" s="85" t="s">
        <v>356</v>
      </c>
    </row>
    <row r="61" spans="1:23" s="29" customFormat="1" ht="42.75" customHeight="1" x14ac:dyDescent="0.25">
      <c r="A61" s="365"/>
      <c r="B61" s="365"/>
      <c r="C61" s="41" t="s">
        <v>167</v>
      </c>
      <c r="D61" s="76" t="s">
        <v>134</v>
      </c>
      <c r="E61" s="365"/>
      <c r="F61" s="42" t="s">
        <v>105</v>
      </c>
      <c r="G61" s="93" t="s">
        <v>106</v>
      </c>
      <c r="H61" s="30" t="s">
        <v>157</v>
      </c>
      <c r="I61" s="392"/>
      <c r="J61" s="38" t="s">
        <v>76</v>
      </c>
      <c r="K61" s="38" t="s">
        <v>57</v>
      </c>
      <c r="L61" s="38">
        <v>1</v>
      </c>
      <c r="M61" s="30" t="s">
        <v>57</v>
      </c>
      <c r="N61" s="38"/>
      <c r="O61" s="38"/>
      <c r="P61" s="38"/>
      <c r="Q61" s="38"/>
      <c r="R61" s="38"/>
      <c r="S61" s="38"/>
      <c r="T61" s="38"/>
      <c r="U61" s="39"/>
      <c r="V61" s="31" t="s">
        <v>107</v>
      </c>
      <c r="W61" s="85" t="s">
        <v>135</v>
      </c>
    </row>
    <row r="62" spans="1:23" s="29" customFormat="1" ht="63" customHeight="1" x14ac:dyDescent="0.25">
      <c r="A62" s="365"/>
      <c r="B62" s="365"/>
      <c r="C62" s="41" t="s">
        <v>168</v>
      </c>
      <c r="D62" s="76" t="s">
        <v>136</v>
      </c>
      <c r="E62" s="365"/>
      <c r="F62" s="42" t="s">
        <v>105</v>
      </c>
      <c r="G62" s="93" t="s">
        <v>106</v>
      </c>
      <c r="H62" s="30" t="s">
        <v>157</v>
      </c>
      <c r="I62" s="392"/>
      <c r="J62" s="38" t="s">
        <v>76</v>
      </c>
      <c r="K62" s="38" t="s">
        <v>57</v>
      </c>
      <c r="L62" s="38">
        <v>1</v>
      </c>
      <c r="M62" s="30" t="s">
        <v>57</v>
      </c>
      <c r="N62" s="38"/>
      <c r="O62" s="38"/>
      <c r="P62" s="38"/>
      <c r="Q62" s="38"/>
      <c r="R62" s="38"/>
      <c r="S62" s="38"/>
      <c r="T62" s="38"/>
      <c r="U62" s="39"/>
      <c r="V62" s="31" t="s">
        <v>107</v>
      </c>
      <c r="W62" s="85" t="s">
        <v>137</v>
      </c>
    </row>
    <row r="63" spans="1:23" s="29" customFormat="1" ht="42.75" customHeight="1" x14ac:dyDescent="0.25">
      <c r="A63" s="365"/>
      <c r="B63" s="365"/>
      <c r="C63" s="452" t="s">
        <v>169</v>
      </c>
      <c r="D63" s="76" t="s">
        <v>138</v>
      </c>
      <c r="E63" s="365"/>
      <c r="F63" s="42" t="s">
        <v>105</v>
      </c>
      <c r="G63" s="93" t="s">
        <v>106</v>
      </c>
      <c r="H63" s="30" t="s">
        <v>157</v>
      </c>
      <c r="I63" s="392"/>
      <c r="J63" s="38" t="s">
        <v>76</v>
      </c>
      <c r="K63" s="38" t="s">
        <v>57</v>
      </c>
      <c r="L63" s="38">
        <v>1</v>
      </c>
      <c r="M63" s="30" t="s">
        <v>57</v>
      </c>
      <c r="N63" s="38"/>
      <c r="O63" s="38"/>
      <c r="P63" s="38"/>
      <c r="Q63" s="38"/>
      <c r="R63" s="38"/>
      <c r="S63" s="38"/>
      <c r="T63" s="38"/>
      <c r="U63" s="39"/>
      <c r="V63" s="46" t="s">
        <v>139</v>
      </c>
      <c r="W63" s="85" t="s">
        <v>140</v>
      </c>
    </row>
    <row r="64" spans="1:23" s="29" customFormat="1" ht="42.75" customHeight="1" x14ac:dyDescent="0.25">
      <c r="A64" s="366"/>
      <c r="B64" s="366"/>
      <c r="C64" s="452"/>
      <c r="D64" s="76" t="s">
        <v>141</v>
      </c>
      <c r="E64" s="366"/>
      <c r="F64" s="42" t="s">
        <v>142</v>
      </c>
      <c r="G64" s="93" t="s">
        <v>106</v>
      </c>
      <c r="H64" s="30" t="s">
        <v>157</v>
      </c>
      <c r="I64" s="355"/>
      <c r="J64" s="38" t="s">
        <v>76</v>
      </c>
      <c r="K64" s="38" t="s">
        <v>57</v>
      </c>
      <c r="L64" s="38" t="s">
        <v>143</v>
      </c>
      <c r="M64" s="30" t="s">
        <v>57</v>
      </c>
      <c r="N64" s="38"/>
      <c r="O64" s="38"/>
      <c r="P64" s="38"/>
      <c r="Q64" s="38"/>
      <c r="R64" s="38"/>
      <c r="S64" s="38"/>
      <c r="T64" s="38"/>
      <c r="U64" s="39"/>
      <c r="V64" s="31" t="s">
        <v>144</v>
      </c>
      <c r="W64" s="85" t="s">
        <v>145</v>
      </c>
    </row>
    <row r="65" spans="1:23" s="29" customFormat="1" ht="82.5" customHeight="1" x14ac:dyDescent="0.25">
      <c r="A65" s="365" t="s">
        <v>315</v>
      </c>
      <c r="B65" s="365" t="s">
        <v>268</v>
      </c>
      <c r="C65" s="368" t="s">
        <v>269</v>
      </c>
      <c r="D65" s="76" t="s">
        <v>588</v>
      </c>
      <c r="E65" s="365" t="s">
        <v>202</v>
      </c>
      <c r="F65" s="404" t="s">
        <v>56</v>
      </c>
      <c r="G65" s="94" t="s">
        <v>80</v>
      </c>
      <c r="H65" s="161" t="s">
        <v>587</v>
      </c>
      <c r="I65" s="52" t="s">
        <v>202</v>
      </c>
      <c r="J65" s="38" t="s">
        <v>76</v>
      </c>
      <c r="K65" s="53">
        <v>0.4</v>
      </c>
      <c r="L65" s="53">
        <v>0.4</v>
      </c>
      <c r="M65" s="44" t="s">
        <v>57</v>
      </c>
      <c r="N65" s="48"/>
      <c r="O65" s="48"/>
      <c r="P65" s="48"/>
      <c r="Q65" s="48"/>
      <c r="R65" s="48"/>
      <c r="S65" s="48"/>
      <c r="T65" s="48"/>
      <c r="U65" s="49"/>
      <c r="V65" s="50" t="s">
        <v>214</v>
      </c>
      <c r="W65" s="86" t="s">
        <v>215</v>
      </c>
    </row>
    <row r="66" spans="1:23" s="29" customFormat="1" ht="72" customHeight="1" x14ac:dyDescent="0.25">
      <c r="A66" s="365"/>
      <c r="B66" s="365"/>
      <c r="C66" s="369"/>
      <c r="D66" s="162" t="s">
        <v>183</v>
      </c>
      <c r="E66" s="365"/>
      <c r="F66" s="404"/>
      <c r="G66" s="94" t="s">
        <v>270</v>
      </c>
      <c r="H66" s="163" t="s">
        <v>203</v>
      </c>
      <c r="I66" s="45" t="s">
        <v>202</v>
      </c>
      <c r="J66" s="38" t="s">
        <v>76</v>
      </c>
      <c r="K66" s="53">
        <v>0.8</v>
      </c>
      <c r="L66" s="53">
        <v>0.8</v>
      </c>
      <c r="M66" s="44" t="s">
        <v>57</v>
      </c>
      <c r="N66" s="48"/>
      <c r="O66" s="48"/>
      <c r="P66" s="48"/>
      <c r="Q66" s="48"/>
      <c r="R66" s="48"/>
      <c r="S66" s="48"/>
      <c r="T66" s="48"/>
      <c r="U66" s="49"/>
      <c r="V66" s="50" t="s">
        <v>216</v>
      </c>
      <c r="W66" s="86" t="s">
        <v>217</v>
      </c>
    </row>
    <row r="67" spans="1:23" s="29" customFormat="1" ht="42.75" customHeight="1" x14ac:dyDescent="0.25">
      <c r="A67" s="365"/>
      <c r="B67" s="365"/>
      <c r="C67" s="367" t="s">
        <v>179</v>
      </c>
      <c r="D67" s="164" t="s">
        <v>184</v>
      </c>
      <c r="E67" s="365"/>
      <c r="F67" s="404"/>
      <c r="G67" s="403" t="s">
        <v>271</v>
      </c>
      <c r="H67" s="461" t="s">
        <v>590</v>
      </c>
      <c r="I67" s="354" t="s">
        <v>202</v>
      </c>
      <c r="J67" s="356" t="s">
        <v>76</v>
      </c>
      <c r="K67" s="393">
        <v>0.7</v>
      </c>
      <c r="L67" s="393">
        <v>0.7</v>
      </c>
      <c r="M67" s="393" t="s">
        <v>57</v>
      </c>
      <c r="N67" s="356"/>
      <c r="O67" s="356"/>
      <c r="P67" s="356"/>
      <c r="Q67" s="356"/>
      <c r="R67" s="356"/>
      <c r="S67" s="356"/>
      <c r="T67" s="356"/>
      <c r="U67" s="356"/>
      <c r="V67" s="348" t="s">
        <v>218</v>
      </c>
      <c r="W67" s="416" t="s">
        <v>219</v>
      </c>
    </row>
    <row r="68" spans="1:23" s="29" customFormat="1" ht="51" customHeight="1" x14ac:dyDescent="0.25">
      <c r="A68" s="365"/>
      <c r="B68" s="365"/>
      <c r="C68" s="368"/>
      <c r="D68" s="51" t="s">
        <v>185</v>
      </c>
      <c r="E68" s="365"/>
      <c r="F68" s="404"/>
      <c r="G68" s="404"/>
      <c r="H68" s="462"/>
      <c r="I68" s="392"/>
      <c r="J68" s="396"/>
      <c r="K68" s="394"/>
      <c r="L68" s="394"/>
      <c r="M68" s="394"/>
      <c r="N68" s="396"/>
      <c r="O68" s="396"/>
      <c r="P68" s="396"/>
      <c r="Q68" s="396"/>
      <c r="R68" s="396"/>
      <c r="S68" s="396"/>
      <c r="T68" s="396"/>
      <c r="U68" s="396"/>
      <c r="V68" s="412"/>
      <c r="W68" s="417"/>
    </row>
    <row r="69" spans="1:23" s="29" customFormat="1" ht="51" customHeight="1" x14ac:dyDescent="0.25">
      <c r="A69" s="365"/>
      <c r="B69" s="365"/>
      <c r="C69" s="368"/>
      <c r="D69" s="51" t="s">
        <v>186</v>
      </c>
      <c r="E69" s="365"/>
      <c r="F69" s="404"/>
      <c r="G69" s="404"/>
      <c r="H69" s="462"/>
      <c r="I69" s="392"/>
      <c r="J69" s="396"/>
      <c r="K69" s="394"/>
      <c r="L69" s="394"/>
      <c r="M69" s="394"/>
      <c r="N69" s="396"/>
      <c r="O69" s="396"/>
      <c r="P69" s="396"/>
      <c r="Q69" s="396"/>
      <c r="R69" s="396"/>
      <c r="S69" s="396"/>
      <c r="T69" s="396"/>
      <c r="U69" s="396"/>
      <c r="V69" s="412"/>
      <c r="W69" s="417"/>
    </row>
    <row r="70" spans="1:23" s="29" customFormat="1" ht="51" customHeight="1" x14ac:dyDescent="0.25">
      <c r="A70" s="365"/>
      <c r="B70" s="365"/>
      <c r="C70" s="368"/>
      <c r="D70" s="51" t="s">
        <v>188</v>
      </c>
      <c r="E70" s="365"/>
      <c r="F70" s="404"/>
      <c r="G70" s="404"/>
      <c r="H70" s="462"/>
      <c r="I70" s="392"/>
      <c r="J70" s="396"/>
      <c r="K70" s="394"/>
      <c r="L70" s="394"/>
      <c r="M70" s="394"/>
      <c r="N70" s="396"/>
      <c r="O70" s="396"/>
      <c r="P70" s="396"/>
      <c r="Q70" s="396"/>
      <c r="R70" s="396"/>
      <c r="S70" s="396"/>
      <c r="T70" s="396"/>
      <c r="U70" s="396"/>
      <c r="V70" s="412"/>
      <c r="W70" s="417"/>
    </row>
    <row r="71" spans="1:23" s="29" customFormat="1" ht="51" customHeight="1" x14ac:dyDescent="0.25">
      <c r="A71" s="365"/>
      <c r="B71" s="365"/>
      <c r="C71" s="368"/>
      <c r="D71" s="51" t="s">
        <v>189</v>
      </c>
      <c r="E71" s="365"/>
      <c r="F71" s="404"/>
      <c r="G71" s="404"/>
      <c r="H71" s="462"/>
      <c r="I71" s="392"/>
      <c r="J71" s="396"/>
      <c r="K71" s="394"/>
      <c r="L71" s="394"/>
      <c r="M71" s="394"/>
      <c r="N71" s="396"/>
      <c r="O71" s="396"/>
      <c r="P71" s="396"/>
      <c r="Q71" s="396"/>
      <c r="R71" s="396"/>
      <c r="S71" s="396"/>
      <c r="T71" s="396"/>
      <c r="U71" s="396"/>
      <c r="V71" s="412"/>
      <c r="W71" s="417"/>
    </row>
    <row r="72" spans="1:23" s="29" customFormat="1" ht="51" customHeight="1" x14ac:dyDescent="0.25">
      <c r="A72" s="365"/>
      <c r="B72" s="365"/>
      <c r="C72" s="368"/>
      <c r="D72" s="51" t="s">
        <v>187</v>
      </c>
      <c r="E72" s="365"/>
      <c r="F72" s="404"/>
      <c r="G72" s="404"/>
      <c r="H72" s="462"/>
      <c r="I72" s="392"/>
      <c r="J72" s="396"/>
      <c r="K72" s="394"/>
      <c r="L72" s="394"/>
      <c r="M72" s="394"/>
      <c r="N72" s="396"/>
      <c r="O72" s="396"/>
      <c r="P72" s="396"/>
      <c r="Q72" s="396"/>
      <c r="R72" s="396"/>
      <c r="S72" s="396"/>
      <c r="T72" s="396"/>
      <c r="U72" s="396"/>
      <c r="V72" s="412"/>
      <c r="W72" s="417"/>
    </row>
    <row r="73" spans="1:23" s="29" customFormat="1" ht="51" customHeight="1" x14ac:dyDescent="0.25">
      <c r="A73" s="365"/>
      <c r="B73" s="365"/>
      <c r="C73" s="368"/>
      <c r="D73" s="51" t="s">
        <v>190</v>
      </c>
      <c r="E73" s="365"/>
      <c r="F73" s="404"/>
      <c r="G73" s="404"/>
      <c r="H73" s="462"/>
      <c r="I73" s="392"/>
      <c r="J73" s="396"/>
      <c r="K73" s="394"/>
      <c r="L73" s="394"/>
      <c r="M73" s="394"/>
      <c r="N73" s="396"/>
      <c r="O73" s="396"/>
      <c r="P73" s="396"/>
      <c r="Q73" s="396"/>
      <c r="R73" s="396"/>
      <c r="S73" s="396"/>
      <c r="T73" s="396"/>
      <c r="U73" s="396"/>
      <c r="V73" s="412"/>
      <c r="W73" s="417"/>
    </row>
    <row r="74" spans="1:23" s="29" customFormat="1" ht="51" customHeight="1" x14ac:dyDescent="0.25">
      <c r="A74" s="365"/>
      <c r="B74" s="365"/>
      <c r="C74" s="369"/>
      <c r="D74" s="51" t="s">
        <v>191</v>
      </c>
      <c r="E74" s="365"/>
      <c r="F74" s="404"/>
      <c r="G74" s="405"/>
      <c r="H74" s="463"/>
      <c r="I74" s="355"/>
      <c r="J74" s="357"/>
      <c r="K74" s="395"/>
      <c r="L74" s="395"/>
      <c r="M74" s="395"/>
      <c r="N74" s="357"/>
      <c r="O74" s="357"/>
      <c r="P74" s="357"/>
      <c r="Q74" s="357"/>
      <c r="R74" s="357"/>
      <c r="S74" s="357"/>
      <c r="T74" s="357"/>
      <c r="U74" s="357"/>
      <c r="V74" s="349"/>
      <c r="W74" s="418"/>
    </row>
    <row r="75" spans="1:23" s="29" customFormat="1" ht="42.75" customHeight="1" x14ac:dyDescent="0.25">
      <c r="A75" s="365"/>
      <c r="B75" s="365"/>
      <c r="C75" s="367" t="s">
        <v>182</v>
      </c>
      <c r="D75" s="165" t="s">
        <v>192</v>
      </c>
      <c r="E75" s="365"/>
      <c r="F75" s="404"/>
      <c r="G75" s="403" t="s">
        <v>207</v>
      </c>
      <c r="H75" s="348" t="s">
        <v>591</v>
      </c>
      <c r="I75" s="354" t="s">
        <v>202</v>
      </c>
      <c r="J75" s="356" t="s">
        <v>76</v>
      </c>
      <c r="K75" s="393">
        <v>0.95</v>
      </c>
      <c r="L75" s="393">
        <v>0.95</v>
      </c>
      <c r="M75" s="393" t="s">
        <v>57</v>
      </c>
      <c r="N75" s="356"/>
      <c r="O75" s="356"/>
      <c r="P75" s="356"/>
      <c r="Q75" s="356"/>
      <c r="R75" s="356"/>
      <c r="S75" s="356"/>
      <c r="T75" s="356"/>
      <c r="U75" s="356"/>
      <c r="V75" s="348" t="s">
        <v>218</v>
      </c>
      <c r="W75" s="416" t="s">
        <v>220</v>
      </c>
    </row>
    <row r="76" spans="1:23" s="29" customFormat="1" ht="42.75" customHeight="1" x14ac:dyDescent="0.25">
      <c r="A76" s="365"/>
      <c r="B76" s="365"/>
      <c r="C76" s="368"/>
      <c r="D76" s="51" t="s">
        <v>193</v>
      </c>
      <c r="E76" s="365"/>
      <c r="F76" s="404"/>
      <c r="G76" s="404"/>
      <c r="H76" s="412"/>
      <c r="I76" s="392"/>
      <c r="J76" s="396"/>
      <c r="K76" s="394"/>
      <c r="L76" s="394"/>
      <c r="M76" s="394"/>
      <c r="N76" s="396"/>
      <c r="O76" s="396"/>
      <c r="P76" s="396"/>
      <c r="Q76" s="396"/>
      <c r="R76" s="396"/>
      <c r="S76" s="396"/>
      <c r="T76" s="396"/>
      <c r="U76" s="396"/>
      <c r="V76" s="412"/>
      <c r="W76" s="417"/>
    </row>
    <row r="77" spans="1:23" s="29" customFormat="1" ht="42.75" customHeight="1" x14ac:dyDescent="0.25">
      <c r="A77" s="365"/>
      <c r="B77" s="365"/>
      <c r="C77" s="368"/>
      <c r="D77" s="51" t="s">
        <v>195</v>
      </c>
      <c r="E77" s="365"/>
      <c r="F77" s="404"/>
      <c r="G77" s="404"/>
      <c r="H77" s="412"/>
      <c r="I77" s="392"/>
      <c r="J77" s="396"/>
      <c r="K77" s="394"/>
      <c r="L77" s="394"/>
      <c r="M77" s="394"/>
      <c r="N77" s="396"/>
      <c r="O77" s="396"/>
      <c r="P77" s="396"/>
      <c r="Q77" s="396"/>
      <c r="R77" s="396"/>
      <c r="S77" s="396"/>
      <c r="T77" s="396"/>
      <c r="U77" s="396"/>
      <c r="V77" s="412"/>
      <c r="W77" s="417"/>
    </row>
    <row r="78" spans="1:23" s="29" customFormat="1" ht="42.75" customHeight="1" x14ac:dyDescent="0.25">
      <c r="A78" s="365"/>
      <c r="B78" s="365"/>
      <c r="C78" s="368"/>
      <c r="D78" s="51" t="s">
        <v>194</v>
      </c>
      <c r="E78" s="365"/>
      <c r="F78" s="404"/>
      <c r="G78" s="404"/>
      <c r="H78" s="412"/>
      <c r="I78" s="392"/>
      <c r="J78" s="396"/>
      <c r="K78" s="394"/>
      <c r="L78" s="394"/>
      <c r="M78" s="394"/>
      <c r="N78" s="396"/>
      <c r="O78" s="396"/>
      <c r="P78" s="396"/>
      <c r="Q78" s="396"/>
      <c r="R78" s="396"/>
      <c r="S78" s="396"/>
      <c r="T78" s="396"/>
      <c r="U78" s="396"/>
      <c r="V78" s="412"/>
      <c r="W78" s="417"/>
    </row>
    <row r="79" spans="1:23" s="29" customFormat="1" ht="57" customHeight="1" x14ac:dyDescent="0.25">
      <c r="A79" s="365"/>
      <c r="B79" s="365"/>
      <c r="C79" s="369"/>
      <c r="D79" s="51" t="s">
        <v>205</v>
      </c>
      <c r="E79" s="365"/>
      <c r="F79" s="404"/>
      <c r="G79" s="405"/>
      <c r="H79" s="349"/>
      <c r="I79" s="355"/>
      <c r="J79" s="357"/>
      <c r="K79" s="395"/>
      <c r="L79" s="395"/>
      <c r="M79" s="395"/>
      <c r="N79" s="357"/>
      <c r="O79" s="357"/>
      <c r="P79" s="357"/>
      <c r="Q79" s="357"/>
      <c r="R79" s="357"/>
      <c r="S79" s="357"/>
      <c r="T79" s="357"/>
      <c r="U79" s="357"/>
      <c r="V79" s="349"/>
      <c r="W79" s="418"/>
    </row>
    <row r="80" spans="1:23" s="29" customFormat="1" ht="66" customHeight="1" x14ac:dyDescent="0.25">
      <c r="A80" s="365"/>
      <c r="B80" s="365"/>
      <c r="C80" s="367" t="s">
        <v>181</v>
      </c>
      <c r="D80" s="164" t="s">
        <v>196</v>
      </c>
      <c r="E80" s="365"/>
      <c r="F80" s="404"/>
      <c r="G80" s="90" t="s">
        <v>213</v>
      </c>
      <c r="H80" s="44" t="s">
        <v>212</v>
      </c>
      <c r="I80" s="47" t="s">
        <v>202</v>
      </c>
      <c r="J80" s="54" t="s">
        <v>76</v>
      </c>
      <c r="K80" s="53">
        <v>0.9</v>
      </c>
      <c r="L80" s="53">
        <v>0.9</v>
      </c>
      <c r="M80" s="44" t="s">
        <v>57</v>
      </c>
      <c r="N80" s="48"/>
      <c r="O80" s="48"/>
      <c r="P80" s="48"/>
      <c r="Q80" s="48"/>
      <c r="R80" s="48"/>
      <c r="S80" s="48"/>
      <c r="T80" s="48"/>
      <c r="U80" s="49"/>
      <c r="V80" s="50" t="s">
        <v>221</v>
      </c>
      <c r="W80" s="86" t="s">
        <v>222</v>
      </c>
    </row>
    <row r="81" spans="1:23" s="29" customFormat="1" ht="57.75" customHeight="1" x14ac:dyDescent="0.25">
      <c r="A81" s="365"/>
      <c r="B81" s="365"/>
      <c r="C81" s="368"/>
      <c r="D81" s="165" t="s">
        <v>198</v>
      </c>
      <c r="E81" s="365"/>
      <c r="F81" s="404"/>
      <c r="G81" s="89" t="s">
        <v>210</v>
      </c>
      <c r="H81" s="43" t="s">
        <v>208</v>
      </c>
      <c r="I81" s="47" t="s">
        <v>202</v>
      </c>
      <c r="J81" s="54" t="s">
        <v>76</v>
      </c>
      <c r="K81" s="53">
        <v>0.9</v>
      </c>
      <c r="L81" s="53">
        <v>0.9</v>
      </c>
      <c r="M81" s="44" t="s">
        <v>57</v>
      </c>
      <c r="N81" s="48"/>
      <c r="O81" s="48"/>
      <c r="P81" s="48"/>
      <c r="Q81" s="48"/>
      <c r="R81" s="48"/>
      <c r="S81" s="48"/>
      <c r="T81" s="48"/>
      <c r="U81" s="49"/>
      <c r="V81" s="50" t="s">
        <v>221</v>
      </c>
      <c r="W81" s="86" t="s">
        <v>223</v>
      </c>
    </row>
    <row r="82" spans="1:23" s="29" customFormat="1" ht="68.25" customHeight="1" x14ac:dyDescent="0.25">
      <c r="A82" s="365"/>
      <c r="B82" s="365"/>
      <c r="C82" s="368"/>
      <c r="D82" s="51" t="s">
        <v>197</v>
      </c>
      <c r="E82" s="365"/>
      <c r="F82" s="404"/>
      <c r="G82" s="89" t="s">
        <v>211</v>
      </c>
      <c r="H82" s="43" t="s">
        <v>209</v>
      </c>
      <c r="I82" s="47" t="s">
        <v>202</v>
      </c>
      <c r="J82" s="54" t="s">
        <v>76</v>
      </c>
      <c r="K82" s="53">
        <v>0.95</v>
      </c>
      <c r="L82" s="53">
        <v>0.95</v>
      </c>
      <c r="M82" s="44" t="s">
        <v>57</v>
      </c>
      <c r="N82" s="48"/>
      <c r="O82" s="48"/>
      <c r="P82" s="48"/>
      <c r="Q82" s="48"/>
      <c r="R82" s="48"/>
      <c r="S82" s="48"/>
      <c r="T82" s="48"/>
      <c r="U82" s="49"/>
      <c r="V82" s="50" t="s">
        <v>221</v>
      </c>
      <c r="W82" s="86" t="s">
        <v>224</v>
      </c>
    </row>
    <row r="83" spans="1:23" s="29" customFormat="1" ht="42.75" customHeight="1" x14ac:dyDescent="0.25">
      <c r="A83" s="365"/>
      <c r="B83" s="365"/>
      <c r="C83" s="367" t="s">
        <v>180</v>
      </c>
      <c r="D83" s="166" t="s">
        <v>592</v>
      </c>
      <c r="E83" s="365"/>
      <c r="F83" s="404"/>
      <c r="G83" s="403" t="s">
        <v>213</v>
      </c>
      <c r="H83" s="460" t="s">
        <v>593</v>
      </c>
      <c r="I83" s="354" t="s">
        <v>202</v>
      </c>
      <c r="J83" s="356" t="s">
        <v>76</v>
      </c>
      <c r="K83" s="393">
        <v>0.9</v>
      </c>
      <c r="L83" s="393">
        <v>0.9</v>
      </c>
      <c r="M83" s="348" t="s">
        <v>57</v>
      </c>
      <c r="N83" s="400"/>
      <c r="O83" s="400"/>
      <c r="P83" s="400"/>
      <c r="Q83" s="400"/>
      <c r="R83" s="400"/>
      <c r="S83" s="400"/>
      <c r="T83" s="400"/>
      <c r="U83" s="400"/>
      <c r="V83" s="386" t="s">
        <v>221</v>
      </c>
      <c r="W83" s="389" t="s">
        <v>222</v>
      </c>
    </row>
    <row r="84" spans="1:23" s="29" customFormat="1" ht="42.75" customHeight="1" x14ac:dyDescent="0.25">
      <c r="A84" s="365"/>
      <c r="B84" s="365"/>
      <c r="C84" s="368"/>
      <c r="D84" s="76" t="s">
        <v>199</v>
      </c>
      <c r="E84" s="365"/>
      <c r="F84" s="404"/>
      <c r="G84" s="404"/>
      <c r="H84" s="412"/>
      <c r="I84" s="392"/>
      <c r="J84" s="396"/>
      <c r="K84" s="394"/>
      <c r="L84" s="394"/>
      <c r="M84" s="412"/>
      <c r="N84" s="401"/>
      <c r="O84" s="401"/>
      <c r="P84" s="401"/>
      <c r="Q84" s="401"/>
      <c r="R84" s="401"/>
      <c r="S84" s="401"/>
      <c r="T84" s="401"/>
      <c r="U84" s="401"/>
      <c r="V84" s="387"/>
      <c r="W84" s="390"/>
    </row>
    <row r="85" spans="1:23" s="29" customFormat="1" ht="42.75" customHeight="1" x14ac:dyDescent="0.25">
      <c r="A85" s="365"/>
      <c r="B85" s="365"/>
      <c r="C85" s="368"/>
      <c r="D85" s="76" t="s">
        <v>200</v>
      </c>
      <c r="E85" s="365"/>
      <c r="F85" s="404"/>
      <c r="G85" s="404"/>
      <c r="H85" s="412"/>
      <c r="I85" s="392"/>
      <c r="J85" s="396"/>
      <c r="K85" s="394"/>
      <c r="L85" s="394"/>
      <c r="M85" s="412"/>
      <c r="N85" s="401"/>
      <c r="O85" s="401"/>
      <c r="P85" s="401"/>
      <c r="Q85" s="401"/>
      <c r="R85" s="401"/>
      <c r="S85" s="401"/>
      <c r="T85" s="401"/>
      <c r="U85" s="401"/>
      <c r="V85" s="387"/>
      <c r="W85" s="390"/>
    </row>
    <row r="86" spans="1:23" s="29" customFormat="1" ht="42.75" customHeight="1" x14ac:dyDescent="0.25">
      <c r="A86" s="366"/>
      <c r="B86" s="366"/>
      <c r="C86" s="369"/>
      <c r="D86" s="76" t="s">
        <v>201</v>
      </c>
      <c r="E86" s="366"/>
      <c r="F86" s="405"/>
      <c r="G86" s="405"/>
      <c r="H86" s="349"/>
      <c r="I86" s="355"/>
      <c r="J86" s="357"/>
      <c r="K86" s="395"/>
      <c r="L86" s="395"/>
      <c r="M86" s="349"/>
      <c r="N86" s="402"/>
      <c r="O86" s="402"/>
      <c r="P86" s="402"/>
      <c r="Q86" s="402"/>
      <c r="R86" s="402"/>
      <c r="S86" s="402"/>
      <c r="T86" s="402"/>
      <c r="U86" s="402"/>
      <c r="V86" s="388"/>
      <c r="W86" s="391"/>
    </row>
    <row r="87" spans="1:23" s="29" customFormat="1" ht="123" customHeight="1" x14ac:dyDescent="0.25">
      <c r="A87" s="373" t="s">
        <v>357</v>
      </c>
      <c r="B87" s="373" t="s">
        <v>358</v>
      </c>
      <c r="C87" s="428" t="s">
        <v>360</v>
      </c>
      <c r="D87" s="96" t="s">
        <v>361</v>
      </c>
      <c r="E87" s="431" t="s">
        <v>366</v>
      </c>
      <c r="F87" s="403" t="s">
        <v>56</v>
      </c>
      <c r="G87" s="511" t="s">
        <v>368</v>
      </c>
      <c r="H87" s="512" t="s">
        <v>589</v>
      </c>
      <c r="I87" s="513" t="s">
        <v>370</v>
      </c>
      <c r="J87" s="514" t="s">
        <v>76</v>
      </c>
      <c r="K87" s="350">
        <v>0.9</v>
      </c>
      <c r="L87" s="350">
        <v>0.9</v>
      </c>
      <c r="M87" s="510" t="s">
        <v>57</v>
      </c>
      <c r="N87" s="510"/>
      <c r="O87" s="510"/>
      <c r="P87" s="510"/>
      <c r="Q87" s="510"/>
      <c r="R87" s="510"/>
      <c r="S87" s="510"/>
      <c r="T87" s="510"/>
      <c r="U87" s="510"/>
      <c r="V87" s="510" t="s">
        <v>371</v>
      </c>
      <c r="W87" s="510" t="s">
        <v>372</v>
      </c>
    </row>
    <row r="88" spans="1:23" s="29" customFormat="1" ht="60.75" customHeight="1" x14ac:dyDescent="0.25">
      <c r="A88" s="365"/>
      <c r="B88" s="365"/>
      <c r="C88" s="428"/>
      <c r="D88" s="76" t="s">
        <v>362</v>
      </c>
      <c r="E88" s="431"/>
      <c r="F88" s="404"/>
      <c r="G88" s="511"/>
      <c r="H88" s="511"/>
      <c r="I88" s="513"/>
      <c r="J88" s="514"/>
      <c r="K88" s="350"/>
      <c r="L88" s="350"/>
      <c r="M88" s="510"/>
      <c r="N88" s="510"/>
      <c r="O88" s="510"/>
      <c r="P88" s="510"/>
      <c r="Q88" s="510"/>
      <c r="R88" s="510"/>
      <c r="S88" s="510"/>
      <c r="T88" s="510"/>
      <c r="U88" s="510"/>
      <c r="V88" s="510"/>
      <c r="W88" s="510"/>
    </row>
    <row r="89" spans="1:23" s="29" customFormat="1" ht="70.5" customHeight="1" x14ac:dyDescent="0.25">
      <c r="A89" s="365"/>
      <c r="B89" s="365"/>
      <c r="C89" s="428"/>
      <c r="D89" s="76" t="s">
        <v>363</v>
      </c>
      <c r="E89" s="431"/>
      <c r="F89" s="405"/>
      <c r="G89" s="511"/>
      <c r="H89" s="511"/>
      <c r="I89" s="513"/>
      <c r="J89" s="514"/>
      <c r="K89" s="350"/>
      <c r="L89" s="350"/>
      <c r="M89" s="510"/>
      <c r="N89" s="510"/>
      <c r="O89" s="510"/>
      <c r="P89" s="510"/>
      <c r="Q89" s="510"/>
      <c r="R89" s="510"/>
      <c r="S89" s="510"/>
      <c r="T89" s="510"/>
      <c r="U89" s="510"/>
      <c r="V89" s="510"/>
      <c r="W89" s="510"/>
    </row>
    <row r="90" spans="1:23" s="29" customFormat="1" ht="72" customHeight="1" x14ac:dyDescent="0.25">
      <c r="A90" s="365"/>
      <c r="B90" s="365"/>
      <c r="C90" s="452" t="s">
        <v>359</v>
      </c>
      <c r="D90" s="76" t="s">
        <v>364</v>
      </c>
      <c r="E90" s="431"/>
      <c r="F90" s="403" t="s">
        <v>229</v>
      </c>
      <c r="G90" s="351" t="s">
        <v>373</v>
      </c>
      <c r="H90" s="351" t="s">
        <v>585</v>
      </c>
      <c r="I90" s="513" t="s">
        <v>370</v>
      </c>
      <c r="J90" s="514" t="s">
        <v>76</v>
      </c>
      <c r="K90" s="393">
        <v>0.5</v>
      </c>
      <c r="L90" s="393">
        <v>0.5</v>
      </c>
      <c r="M90" s="510" t="s">
        <v>57</v>
      </c>
      <c r="N90" s="510"/>
      <c r="O90" s="510"/>
      <c r="P90" s="510"/>
      <c r="Q90" s="510"/>
      <c r="R90" s="510"/>
      <c r="S90" s="510"/>
      <c r="T90" s="510"/>
      <c r="U90" s="510"/>
      <c r="V90" s="510" t="s">
        <v>371</v>
      </c>
      <c r="W90" s="517" t="s">
        <v>375</v>
      </c>
    </row>
    <row r="91" spans="1:23" s="29" customFormat="1" ht="66" customHeight="1" x14ac:dyDescent="0.25">
      <c r="A91" s="365"/>
      <c r="B91" s="365"/>
      <c r="C91" s="452"/>
      <c r="D91" s="76" t="s">
        <v>365</v>
      </c>
      <c r="E91" s="431"/>
      <c r="F91" s="404"/>
      <c r="G91" s="515"/>
      <c r="H91" s="515"/>
      <c r="I91" s="513"/>
      <c r="J91" s="514"/>
      <c r="K91" s="394"/>
      <c r="L91" s="394"/>
      <c r="M91" s="510"/>
      <c r="N91" s="510"/>
      <c r="O91" s="510"/>
      <c r="P91" s="510"/>
      <c r="Q91" s="510"/>
      <c r="R91" s="510"/>
      <c r="S91" s="510"/>
      <c r="T91" s="510"/>
      <c r="U91" s="510"/>
      <c r="V91" s="510"/>
      <c r="W91" s="518"/>
    </row>
    <row r="92" spans="1:23" s="29" customFormat="1" ht="142.5" customHeight="1" x14ac:dyDescent="0.25">
      <c r="A92" s="365"/>
      <c r="B92" s="365"/>
      <c r="C92" s="452"/>
      <c r="D92" s="76" t="s">
        <v>367</v>
      </c>
      <c r="E92" s="431"/>
      <c r="F92" s="405"/>
      <c r="G92" s="352"/>
      <c r="H92" s="516"/>
      <c r="I92" s="513"/>
      <c r="J92" s="514"/>
      <c r="K92" s="395"/>
      <c r="L92" s="395"/>
      <c r="M92" s="510"/>
      <c r="N92" s="510"/>
      <c r="O92" s="510"/>
      <c r="P92" s="510"/>
      <c r="Q92" s="510"/>
      <c r="R92" s="510"/>
      <c r="S92" s="510"/>
      <c r="T92" s="510"/>
      <c r="U92" s="510"/>
      <c r="V92" s="510"/>
      <c r="W92" s="519"/>
    </row>
    <row r="93" spans="1:23" s="29" customFormat="1" ht="87" customHeight="1" x14ac:dyDescent="0.25">
      <c r="A93" s="365" t="s">
        <v>427</v>
      </c>
      <c r="B93" s="365" t="s">
        <v>422</v>
      </c>
      <c r="C93" s="367" t="s">
        <v>421</v>
      </c>
      <c r="D93" s="76" t="s">
        <v>423</v>
      </c>
      <c r="E93" s="370" t="s">
        <v>366</v>
      </c>
      <c r="F93" s="91"/>
      <c r="G93" s="351" t="s">
        <v>368</v>
      </c>
      <c r="H93" s="353" t="s">
        <v>584</v>
      </c>
      <c r="I93" s="354" t="s">
        <v>370</v>
      </c>
      <c r="J93" s="356" t="s">
        <v>76</v>
      </c>
      <c r="K93" s="350">
        <v>0.9</v>
      </c>
      <c r="L93" s="350">
        <v>0.9</v>
      </c>
      <c r="M93" s="348" t="s">
        <v>57</v>
      </c>
      <c r="N93" s="348"/>
      <c r="O93" s="348"/>
      <c r="P93" s="348"/>
      <c r="Q93" s="348"/>
      <c r="R93" s="348"/>
      <c r="S93" s="348"/>
      <c r="T93" s="348"/>
      <c r="U93" s="348"/>
      <c r="V93" s="348" t="s">
        <v>371</v>
      </c>
      <c r="W93" s="348" t="s">
        <v>372</v>
      </c>
    </row>
    <row r="94" spans="1:23" s="29" customFormat="1" ht="67.5" customHeight="1" x14ac:dyDescent="0.25">
      <c r="A94" s="365"/>
      <c r="B94" s="365"/>
      <c r="C94" s="368"/>
      <c r="D94" s="112" t="s">
        <v>424</v>
      </c>
      <c r="E94" s="371"/>
      <c r="F94" s="91"/>
      <c r="G94" s="352"/>
      <c r="H94" s="352"/>
      <c r="I94" s="355"/>
      <c r="J94" s="357"/>
      <c r="K94" s="350"/>
      <c r="L94" s="350"/>
      <c r="M94" s="349"/>
      <c r="N94" s="349"/>
      <c r="O94" s="349"/>
      <c r="P94" s="349"/>
      <c r="Q94" s="349"/>
      <c r="R94" s="349"/>
      <c r="S94" s="349"/>
      <c r="T94" s="349"/>
      <c r="U94" s="349"/>
      <c r="V94" s="349"/>
      <c r="W94" s="349"/>
    </row>
    <row r="95" spans="1:23" s="29" customFormat="1" ht="67.5" customHeight="1" x14ac:dyDescent="0.25">
      <c r="A95" s="365"/>
      <c r="B95" s="365"/>
      <c r="C95" s="368"/>
      <c r="D95" s="167" t="s">
        <v>425</v>
      </c>
      <c r="E95" s="371"/>
      <c r="F95" s="91"/>
      <c r="G95" s="351" t="s">
        <v>373</v>
      </c>
      <c r="H95" s="351" t="s">
        <v>374</v>
      </c>
      <c r="I95" s="354" t="s">
        <v>370</v>
      </c>
      <c r="J95" s="356" t="s">
        <v>76</v>
      </c>
      <c r="K95" s="350">
        <v>0.5</v>
      </c>
      <c r="L95" s="350">
        <v>0.5</v>
      </c>
      <c r="M95" s="348" t="s">
        <v>57</v>
      </c>
      <c r="N95" s="348"/>
      <c r="O95" s="348"/>
      <c r="P95" s="348"/>
      <c r="Q95" s="348"/>
      <c r="R95" s="348"/>
      <c r="S95" s="348"/>
      <c r="T95" s="348"/>
      <c r="U95" s="348"/>
      <c r="V95" s="348" t="s">
        <v>371</v>
      </c>
      <c r="W95" s="348" t="s">
        <v>375</v>
      </c>
    </row>
    <row r="96" spans="1:23" s="29" customFormat="1" ht="67.5" customHeight="1" x14ac:dyDescent="0.25">
      <c r="A96" s="366"/>
      <c r="B96" s="366"/>
      <c r="C96" s="369"/>
      <c r="D96" s="167" t="s">
        <v>426</v>
      </c>
      <c r="E96" s="372"/>
      <c r="F96" s="91"/>
      <c r="G96" s="352"/>
      <c r="H96" s="352"/>
      <c r="I96" s="355"/>
      <c r="J96" s="357"/>
      <c r="K96" s="350"/>
      <c r="L96" s="350"/>
      <c r="M96" s="349"/>
      <c r="N96" s="349"/>
      <c r="O96" s="349"/>
      <c r="P96" s="349"/>
      <c r="Q96" s="349"/>
      <c r="R96" s="349"/>
      <c r="S96" s="349"/>
      <c r="T96" s="349"/>
      <c r="U96" s="349"/>
      <c r="V96" s="349"/>
      <c r="W96" s="349"/>
    </row>
    <row r="97" spans="1:23" s="204" customFormat="1" ht="75" customHeight="1" x14ac:dyDescent="0.25">
      <c r="A97" s="453" t="s">
        <v>170</v>
      </c>
      <c r="B97" s="453" t="s">
        <v>633</v>
      </c>
      <c r="C97" s="383" t="s">
        <v>171</v>
      </c>
      <c r="D97" s="383" t="s">
        <v>171</v>
      </c>
      <c r="E97" s="374" t="s">
        <v>172</v>
      </c>
      <c r="F97" s="383" t="s">
        <v>105</v>
      </c>
      <c r="G97" s="456" t="s">
        <v>177</v>
      </c>
      <c r="H97" s="459" t="s">
        <v>623</v>
      </c>
      <c r="I97" s="456" t="s">
        <v>173</v>
      </c>
      <c r="J97" s="456" t="s">
        <v>76</v>
      </c>
      <c r="K97" s="470">
        <v>0.8</v>
      </c>
      <c r="L97" s="470">
        <v>0.8</v>
      </c>
      <c r="M97" s="471" t="s">
        <v>174</v>
      </c>
      <c r="N97" s="464"/>
      <c r="O97" s="464"/>
      <c r="P97" s="464"/>
      <c r="Q97" s="464"/>
      <c r="R97" s="464"/>
      <c r="S97" s="464"/>
      <c r="T97" s="464"/>
      <c r="U97" s="464"/>
      <c r="V97" s="464" t="s">
        <v>175</v>
      </c>
      <c r="W97" s="467" t="s">
        <v>176</v>
      </c>
    </row>
    <row r="98" spans="1:23" s="204" customFormat="1" ht="48.75" customHeight="1" x14ac:dyDescent="0.25">
      <c r="A98" s="454"/>
      <c r="B98" s="454"/>
      <c r="C98" s="384"/>
      <c r="D98" s="384"/>
      <c r="E98" s="375"/>
      <c r="F98" s="384"/>
      <c r="G98" s="457"/>
      <c r="H98" s="457"/>
      <c r="I98" s="457"/>
      <c r="J98" s="457"/>
      <c r="K98" s="457"/>
      <c r="L98" s="457"/>
      <c r="M98" s="472"/>
      <c r="N98" s="465"/>
      <c r="O98" s="465"/>
      <c r="P98" s="465"/>
      <c r="Q98" s="465"/>
      <c r="R98" s="465"/>
      <c r="S98" s="465"/>
      <c r="T98" s="465"/>
      <c r="U98" s="465"/>
      <c r="V98" s="465"/>
      <c r="W98" s="468"/>
    </row>
    <row r="99" spans="1:23" s="204" customFormat="1" ht="48.75" customHeight="1" x14ac:dyDescent="0.25">
      <c r="A99" s="454"/>
      <c r="B99" s="454"/>
      <c r="C99" s="384"/>
      <c r="D99" s="384"/>
      <c r="E99" s="375"/>
      <c r="F99" s="384"/>
      <c r="G99" s="457"/>
      <c r="H99" s="457"/>
      <c r="I99" s="457"/>
      <c r="J99" s="457"/>
      <c r="K99" s="457"/>
      <c r="L99" s="457"/>
      <c r="M99" s="472"/>
      <c r="N99" s="465"/>
      <c r="O99" s="465"/>
      <c r="P99" s="465"/>
      <c r="Q99" s="465"/>
      <c r="R99" s="465"/>
      <c r="S99" s="465"/>
      <c r="T99" s="465"/>
      <c r="U99" s="465"/>
      <c r="V99" s="465"/>
      <c r="W99" s="468"/>
    </row>
    <row r="100" spans="1:23" s="204" customFormat="1" ht="48.75" customHeight="1" x14ac:dyDescent="0.25">
      <c r="A100" s="455"/>
      <c r="B100" s="455"/>
      <c r="C100" s="385"/>
      <c r="D100" s="385"/>
      <c r="E100" s="376"/>
      <c r="F100" s="385"/>
      <c r="G100" s="458"/>
      <c r="H100" s="458"/>
      <c r="I100" s="458"/>
      <c r="J100" s="458"/>
      <c r="K100" s="458"/>
      <c r="L100" s="458"/>
      <c r="M100" s="473"/>
      <c r="N100" s="466"/>
      <c r="O100" s="466"/>
      <c r="P100" s="466"/>
      <c r="Q100" s="466"/>
      <c r="R100" s="466"/>
      <c r="S100" s="466"/>
      <c r="T100" s="466"/>
      <c r="U100" s="466"/>
      <c r="V100" s="466"/>
      <c r="W100" s="469"/>
    </row>
    <row r="101" spans="1:23" s="204" customFormat="1" ht="48.75" customHeight="1" x14ac:dyDescent="0.25">
      <c r="A101" s="205"/>
      <c r="B101" s="205"/>
      <c r="C101" s="189" t="s">
        <v>625</v>
      </c>
      <c r="D101" s="193" t="s">
        <v>624</v>
      </c>
      <c r="E101" s="206"/>
      <c r="F101" s="189"/>
      <c r="G101" s="207"/>
      <c r="H101" s="207" t="s">
        <v>626</v>
      </c>
      <c r="I101" s="208"/>
      <c r="J101" s="207"/>
      <c r="K101" s="207"/>
      <c r="L101" s="207"/>
      <c r="M101" s="209"/>
      <c r="N101" s="210"/>
      <c r="O101" s="210"/>
      <c r="P101" s="210"/>
      <c r="Q101" s="210"/>
      <c r="R101" s="210"/>
      <c r="S101" s="210"/>
      <c r="T101" s="210"/>
      <c r="U101" s="210"/>
      <c r="V101" s="210"/>
      <c r="W101" s="211"/>
    </row>
    <row r="102" spans="1:23" ht="38.25" customHeight="1" x14ac:dyDescent="0.25">
      <c r="A102" s="358" t="s">
        <v>277</v>
      </c>
      <c r="B102" s="409" t="s">
        <v>278</v>
      </c>
      <c r="C102" s="377" t="s">
        <v>316</v>
      </c>
      <c r="D102" s="74" t="s">
        <v>279</v>
      </c>
      <c r="E102" s="373" t="s">
        <v>318</v>
      </c>
      <c r="F102" s="373" t="s">
        <v>280</v>
      </c>
      <c r="G102" s="373" t="s">
        <v>281</v>
      </c>
      <c r="H102" s="348" t="s">
        <v>319</v>
      </c>
      <c r="I102" s="354" t="s">
        <v>320</v>
      </c>
      <c r="J102" s="356" t="s">
        <v>76</v>
      </c>
      <c r="K102" s="413">
        <v>0.8</v>
      </c>
      <c r="L102" s="397" t="s">
        <v>282</v>
      </c>
      <c r="M102" s="356" t="s">
        <v>174</v>
      </c>
      <c r="N102" s="356"/>
      <c r="O102" s="356"/>
      <c r="P102" s="356"/>
      <c r="Q102" s="356"/>
      <c r="R102" s="356"/>
      <c r="S102" s="356"/>
      <c r="T102" s="356"/>
      <c r="U102" s="356"/>
      <c r="V102" s="386" t="s">
        <v>321</v>
      </c>
      <c r="W102" s="389" t="s">
        <v>283</v>
      </c>
    </row>
    <row r="103" spans="1:23" ht="27.75" customHeight="1" x14ac:dyDescent="0.25">
      <c r="A103" s="359"/>
      <c r="B103" s="410"/>
      <c r="C103" s="378"/>
      <c r="D103" s="74" t="s">
        <v>284</v>
      </c>
      <c r="E103" s="365"/>
      <c r="F103" s="365"/>
      <c r="G103" s="365"/>
      <c r="H103" s="412"/>
      <c r="I103" s="392"/>
      <c r="J103" s="396"/>
      <c r="K103" s="414"/>
      <c r="L103" s="398"/>
      <c r="M103" s="396"/>
      <c r="N103" s="396"/>
      <c r="O103" s="396"/>
      <c r="P103" s="396"/>
      <c r="Q103" s="396"/>
      <c r="R103" s="396"/>
      <c r="S103" s="396"/>
      <c r="T103" s="396"/>
      <c r="U103" s="396"/>
      <c r="V103" s="387"/>
      <c r="W103" s="390"/>
    </row>
    <row r="104" spans="1:23" ht="27.75" customHeight="1" x14ac:dyDescent="0.25">
      <c r="A104" s="359"/>
      <c r="B104" s="410"/>
      <c r="C104" s="378"/>
      <c r="D104" s="74" t="s">
        <v>285</v>
      </c>
      <c r="E104" s="365"/>
      <c r="F104" s="365"/>
      <c r="G104" s="365"/>
      <c r="H104" s="412"/>
      <c r="I104" s="392"/>
      <c r="J104" s="396"/>
      <c r="K104" s="414"/>
      <c r="L104" s="398"/>
      <c r="M104" s="396"/>
      <c r="N104" s="396"/>
      <c r="O104" s="396"/>
      <c r="P104" s="396"/>
      <c r="Q104" s="396"/>
      <c r="R104" s="396"/>
      <c r="S104" s="396"/>
      <c r="T104" s="396"/>
      <c r="U104" s="396"/>
      <c r="V104" s="387"/>
      <c r="W104" s="390"/>
    </row>
    <row r="105" spans="1:23" ht="30" customHeight="1" x14ac:dyDescent="0.25">
      <c r="A105" s="359"/>
      <c r="B105" s="410"/>
      <c r="C105" s="378"/>
      <c r="D105" s="65" t="s">
        <v>286</v>
      </c>
      <c r="E105" s="365"/>
      <c r="F105" s="365"/>
      <c r="G105" s="365"/>
      <c r="H105" s="412"/>
      <c r="I105" s="392"/>
      <c r="J105" s="396"/>
      <c r="K105" s="414"/>
      <c r="L105" s="398"/>
      <c r="M105" s="396"/>
      <c r="N105" s="396"/>
      <c r="O105" s="396"/>
      <c r="P105" s="396"/>
      <c r="Q105" s="396"/>
      <c r="R105" s="396"/>
      <c r="S105" s="396"/>
      <c r="T105" s="396"/>
      <c r="U105" s="396"/>
      <c r="V105" s="387"/>
      <c r="W105" s="390"/>
    </row>
    <row r="106" spans="1:23" ht="24.75" customHeight="1" x14ac:dyDescent="0.25">
      <c r="A106" s="359"/>
      <c r="B106" s="410"/>
      <c r="C106" s="378"/>
      <c r="D106" s="65" t="s">
        <v>287</v>
      </c>
      <c r="E106" s="365"/>
      <c r="F106" s="365"/>
      <c r="G106" s="365"/>
      <c r="H106" s="412"/>
      <c r="I106" s="392"/>
      <c r="J106" s="396"/>
      <c r="K106" s="414"/>
      <c r="L106" s="398"/>
      <c r="M106" s="396"/>
      <c r="N106" s="396"/>
      <c r="O106" s="396"/>
      <c r="P106" s="396"/>
      <c r="Q106" s="396"/>
      <c r="R106" s="396"/>
      <c r="S106" s="396"/>
      <c r="T106" s="396"/>
      <c r="U106" s="396"/>
      <c r="V106" s="387"/>
      <c r="W106" s="390"/>
    </row>
    <row r="107" spans="1:23" ht="25.5" customHeight="1" x14ac:dyDescent="0.25">
      <c r="A107" s="359"/>
      <c r="B107" s="410"/>
      <c r="C107" s="378"/>
      <c r="D107" s="65" t="s">
        <v>288</v>
      </c>
      <c r="E107" s="365"/>
      <c r="F107" s="365"/>
      <c r="G107" s="365"/>
      <c r="H107" s="412"/>
      <c r="I107" s="392"/>
      <c r="J107" s="396"/>
      <c r="K107" s="414"/>
      <c r="L107" s="398"/>
      <c r="M107" s="396"/>
      <c r="N107" s="396"/>
      <c r="O107" s="396"/>
      <c r="P107" s="396"/>
      <c r="Q107" s="396"/>
      <c r="R107" s="396"/>
      <c r="S107" s="396"/>
      <c r="T107" s="396"/>
      <c r="U107" s="396"/>
      <c r="V107" s="387"/>
      <c r="W107" s="390"/>
    </row>
    <row r="108" spans="1:23" ht="25.5" customHeight="1" x14ac:dyDescent="0.25">
      <c r="A108" s="359"/>
      <c r="B108" s="410"/>
      <c r="C108" s="378"/>
      <c r="D108" s="65" t="s">
        <v>289</v>
      </c>
      <c r="E108" s="365"/>
      <c r="F108" s="365"/>
      <c r="G108" s="365"/>
      <c r="H108" s="412"/>
      <c r="I108" s="392"/>
      <c r="J108" s="396"/>
      <c r="K108" s="414"/>
      <c r="L108" s="398"/>
      <c r="M108" s="396"/>
      <c r="N108" s="396"/>
      <c r="O108" s="396"/>
      <c r="P108" s="396"/>
      <c r="Q108" s="396"/>
      <c r="R108" s="396"/>
      <c r="S108" s="396"/>
      <c r="T108" s="396"/>
      <c r="U108" s="396"/>
      <c r="V108" s="387"/>
      <c r="W108" s="390"/>
    </row>
    <row r="109" spans="1:23" ht="29.25" customHeight="1" x14ac:dyDescent="0.25">
      <c r="A109" s="359"/>
      <c r="B109" s="410"/>
      <c r="C109" s="378"/>
      <c r="D109" s="65" t="s">
        <v>290</v>
      </c>
      <c r="E109" s="365"/>
      <c r="F109" s="365"/>
      <c r="G109" s="365"/>
      <c r="H109" s="412"/>
      <c r="I109" s="392"/>
      <c r="J109" s="396"/>
      <c r="K109" s="414"/>
      <c r="L109" s="398"/>
      <c r="M109" s="396"/>
      <c r="N109" s="396"/>
      <c r="O109" s="396"/>
      <c r="P109" s="396"/>
      <c r="Q109" s="396"/>
      <c r="R109" s="396"/>
      <c r="S109" s="396"/>
      <c r="T109" s="396"/>
      <c r="U109" s="396"/>
      <c r="V109" s="387"/>
      <c r="W109" s="390"/>
    </row>
    <row r="110" spans="1:23" ht="30.75" customHeight="1" x14ac:dyDescent="0.25">
      <c r="A110" s="359"/>
      <c r="B110" s="410"/>
      <c r="C110" s="378"/>
      <c r="D110" s="65" t="s">
        <v>291</v>
      </c>
      <c r="E110" s="365"/>
      <c r="F110" s="365"/>
      <c r="G110" s="365"/>
      <c r="H110" s="412"/>
      <c r="I110" s="392"/>
      <c r="J110" s="396"/>
      <c r="K110" s="414"/>
      <c r="L110" s="398"/>
      <c r="M110" s="396"/>
      <c r="N110" s="396"/>
      <c r="O110" s="396"/>
      <c r="P110" s="396"/>
      <c r="Q110" s="396"/>
      <c r="R110" s="396"/>
      <c r="S110" s="396"/>
      <c r="T110" s="396"/>
      <c r="U110" s="396"/>
      <c r="V110" s="387"/>
      <c r="W110" s="390"/>
    </row>
    <row r="111" spans="1:23" ht="60" customHeight="1" x14ac:dyDescent="0.25">
      <c r="A111" s="359"/>
      <c r="B111" s="410"/>
      <c r="C111" s="378"/>
      <c r="D111" s="65" t="s">
        <v>292</v>
      </c>
      <c r="E111" s="365"/>
      <c r="F111" s="365"/>
      <c r="G111" s="365"/>
      <c r="H111" s="412"/>
      <c r="I111" s="392"/>
      <c r="J111" s="396"/>
      <c r="K111" s="414"/>
      <c r="L111" s="398"/>
      <c r="M111" s="396"/>
      <c r="N111" s="396"/>
      <c r="O111" s="396"/>
      <c r="P111" s="396"/>
      <c r="Q111" s="396"/>
      <c r="R111" s="396"/>
      <c r="S111" s="396"/>
      <c r="T111" s="396"/>
      <c r="U111" s="396"/>
      <c r="V111" s="387"/>
      <c r="W111" s="390"/>
    </row>
    <row r="112" spans="1:23" ht="36.75" customHeight="1" x14ac:dyDescent="0.25">
      <c r="A112" s="359"/>
      <c r="B112" s="410"/>
      <c r="C112" s="378"/>
      <c r="D112" s="65" t="s">
        <v>293</v>
      </c>
      <c r="E112" s="365"/>
      <c r="F112" s="365"/>
      <c r="G112" s="365"/>
      <c r="H112" s="412"/>
      <c r="I112" s="392"/>
      <c r="J112" s="396"/>
      <c r="K112" s="414"/>
      <c r="L112" s="398"/>
      <c r="M112" s="396"/>
      <c r="N112" s="396"/>
      <c r="O112" s="396"/>
      <c r="P112" s="396"/>
      <c r="Q112" s="396"/>
      <c r="R112" s="396"/>
      <c r="S112" s="396"/>
      <c r="T112" s="396"/>
      <c r="U112" s="396"/>
      <c r="V112" s="387"/>
      <c r="W112" s="390"/>
    </row>
    <row r="113" spans="1:23" ht="51" customHeight="1" x14ac:dyDescent="0.25">
      <c r="A113" s="359"/>
      <c r="B113" s="410"/>
      <c r="C113" s="378"/>
      <c r="D113" s="65" t="s">
        <v>294</v>
      </c>
      <c r="E113" s="365"/>
      <c r="F113" s="365"/>
      <c r="G113" s="365"/>
      <c r="H113" s="412"/>
      <c r="I113" s="392"/>
      <c r="J113" s="396"/>
      <c r="K113" s="414"/>
      <c r="L113" s="398"/>
      <c r="M113" s="396"/>
      <c r="N113" s="396"/>
      <c r="O113" s="396"/>
      <c r="P113" s="396"/>
      <c r="Q113" s="396"/>
      <c r="R113" s="396"/>
      <c r="S113" s="396"/>
      <c r="T113" s="396"/>
      <c r="U113" s="396"/>
      <c r="V113" s="387"/>
      <c r="W113" s="390"/>
    </row>
    <row r="114" spans="1:23" ht="89.25" customHeight="1" x14ac:dyDescent="0.25">
      <c r="A114" s="359"/>
      <c r="B114" s="410"/>
      <c r="C114" s="378"/>
      <c r="D114" s="65" t="s">
        <v>295</v>
      </c>
      <c r="E114" s="365"/>
      <c r="F114" s="365"/>
      <c r="G114" s="365"/>
      <c r="H114" s="412"/>
      <c r="I114" s="392"/>
      <c r="J114" s="396"/>
      <c r="K114" s="414"/>
      <c r="L114" s="398"/>
      <c r="M114" s="396"/>
      <c r="N114" s="396"/>
      <c r="O114" s="396"/>
      <c r="P114" s="396"/>
      <c r="Q114" s="396"/>
      <c r="R114" s="396"/>
      <c r="S114" s="396"/>
      <c r="T114" s="396"/>
      <c r="U114" s="396"/>
      <c r="V114" s="387"/>
      <c r="W114" s="390"/>
    </row>
    <row r="115" spans="1:23" ht="41.25" customHeight="1" x14ac:dyDescent="0.25">
      <c r="A115" s="359"/>
      <c r="B115" s="410"/>
      <c r="C115" s="378"/>
      <c r="D115" s="65" t="s">
        <v>296</v>
      </c>
      <c r="E115" s="365"/>
      <c r="F115" s="365"/>
      <c r="G115" s="365"/>
      <c r="H115" s="412"/>
      <c r="I115" s="392"/>
      <c r="J115" s="396"/>
      <c r="K115" s="414"/>
      <c r="L115" s="398"/>
      <c r="M115" s="396"/>
      <c r="N115" s="396"/>
      <c r="O115" s="396"/>
      <c r="P115" s="396"/>
      <c r="Q115" s="396"/>
      <c r="R115" s="396"/>
      <c r="S115" s="396"/>
      <c r="T115" s="396"/>
      <c r="U115" s="396"/>
      <c r="V115" s="387"/>
      <c r="W115" s="390"/>
    </row>
    <row r="116" spans="1:23" ht="41.25" customHeight="1" x14ac:dyDescent="0.25">
      <c r="A116" s="359"/>
      <c r="B116" s="410"/>
      <c r="C116" s="378"/>
      <c r="D116" s="65" t="s">
        <v>297</v>
      </c>
      <c r="E116" s="365"/>
      <c r="F116" s="365"/>
      <c r="G116" s="365"/>
      <c r="H116" s="412"/>
      <c r="I116" s="392"/>
      <c r="J116" s="396"/>
      <c r="K116" s="414"/>
      <c r="L116" s="398"/>
      <c r="M116" s="396"/>
      <c r="N116" s="396"/>
      <c r="O116" s="396"/>
      <c r="P116" s="396"/>
      <c r="Q116" s="396"/>
      <c r="R116" s="396"/>
      <c r="S116" s="396"/>
      <c r="T116" s="396"/>
      <c r="U116" s="396"/>
      <c r="V116" s="387"/>
      <c r="W116" s="390"/>
    </row>
    <row r="117" spans="1:23" ht="38.25" customHeight="1" x14ac:dyDescent="0.25">
      <c r="A117" s="359"/>
      <c r="B117" s="410"/>
      <c r="C117" s="378"/>
      <c r="D117" s="65" t="s">
        <v>298</v>
      </c>
      <c r="E117" s="365"/>
      <c r="F117" s="365"/>
      <c r="G117" s="365"/>
      <c r="H117" s="412"/>
      <c r="I117" s="392"/>
      <c r="J117" s="396"/>
      <c r="K117" s="414"/>
      <c r="L117" s="398"/>
      <c r="M117" s="396"/>
      <c r="N117" s="396"/>
      <c r="O117" s="396"/>
      <c r="P117" s="396"/>
      <c r="Q117" s="396"/>
      <c r="R117" s="396"/>
      <c r="S117" s="396"/>
      <c r="T117" s="396"/>
      <c r="U117" s="396"/>
      <c r="V117" s="387"/>
      <c r="W117" s="390"/>
    </row>
    <row r="118" spans="1:23" ht="26.25" customHeight="1" x14ac:dyDescent="0.25">
      <c r="A118" s="359"/>
      <c r="B118" s="410"/>
      <c r="C118" s="378"/>
      <c r="D118" s="65" t="s">
        <v>299</v>
      </c>
      <c r="E118" s="365"/>
      <c r="F118" s="365"/>
      <c r="G118" s="365"/>
      <c r="H118" s="412"/>
      <c r="I118" s="392"/>
      <c r="J118" s="396"/>
      <c r="K118" s="414"/>
      <c r="L118" s="398"/>
      <c r="M118" s="396"/>
      <c r="N118" s="396"/>
      <c r="O118" s="396"/>
      <c r="P118" s="396"/>
      <c r="Q118" s="396"/>
      <c r="R118" s="396"/>
      <c r="S118" s="396"/>
      <c r="T118" s="396"/>
      <c r="U118" s="396"/>
      <c r="V118" s="387"/>
      <c r="W118" s="390"/>
    </row>
    <row r="119" spans="1:23" ht="43.5" customHeight="1" x14ac:dyDescent="0.25">
      <c r="A119" s="359"/>
      <c r="B119" s="410"/>
      <c r="C119" s="378"/>
      <c r="D119" s="65" t="s">
        <v>300</v>
      </c>
      <c r="E119" s="365"/>
      <c r="F119" s="365"/>
      <c r="G119" s="365"/>
      <c r="H119" s="412"/>
      <c r="I119" s="392"/>
      <c r="J119" s="396"/>
      <c r="K119" s="414"/>
      <c r="L119" s="398"/>
      <c r="M119" s="396"/>
      <c r="N119" s="396"/>
      <c r="O119" s="396"/>
      <c r="P119" s="396"/>
      <c r="Q119" s="396"/>
      <c r="R119" s="396"/>
      <c r="S119" s="396"/>
      <c r="T119" s="396"/>
      <c r="U119" s="396"/>
      <c r="V119" s="387"/>
      <c r="W119" s="390"/>
    </row>
    <row r="120" spans="1:23" ht="45" customHeight="1" x14ac:dyDescent="0.25">
      <c r="A120" s="359"/>
      <c r="B120" s="410"/>
      <c r="C120" s="378"/>
      <c r="D120" s="65" t="s">
        <v>301</v>
      </c>
      <c r="E120" s="365"/>
      <c r="F120" s="365"/>
      <c r="G120" s="365"/>
      <c r="H120" s="412"/>
      <c r="I120" s="392"/>
      <c r="J120" s="396"/>
      <c r="K120" s="414"/>
      <c r="L120" s="398"/>
      <c r="M120" s="396"/>
      <c r="N120" s="396"/>
      <c r="O120" s="396"/>
      <c r="P120" s="396"/>
      <c r="Q120" s="396"/>
      <c r="R120" s="396"/>
      <c r="S120" s="396"/>
      <c r="T120" s="396"/>
      <c r="U120" s="396"/>
      <c r="V120" s="387"/>
      <c r="W120" s="390"/>
    </row>
    <row r="121" spans="1:23" ht="49.5" customHeight="1" x14ac:dyDescent="0.25">
      <c r="A121" s="359"/>
      <c r="B121" s="410"/>
      <c r="C121" s="379"/>
      <c r="D121" s="65" t="s">
        <v>302</v>
      </c>
      <c r="E121" s="365"/>
      <c r="F121" s="365"/>
      <c r="G121" s="365"/>
      <c r="H121" s="412"/>
      <c r="I121" s="392"/>
      <c r="J121" s="396"/>
      <c r="K121" s="414"/>
      <c r="L121" s="398"/>
      <c r="M121" s="396"/>
      <c r="N121" s="396"/>
      <c r="O121" s="396"/>
      <c r="P121" s="396"/>
      <c r="Q121" s="396"/>
      <c r="R121" s="396"/>
      <c r="S121" s="396"/>
      <c r="T121" s="396"/>
      <c r="U121" s="396"/>
      <c r="V121" s="387"/>
      <c r="W121" s="390"/>
    </row>
    <row r="122" spans="1:23" ht="46.5" customHeight="1" x14ac:dyDescent="0.25">
      <c r="A122" s="359"/>
      <c r="B122" s="410"/>
      <c r="C122" s="380" t="s">
        <v>317</v>
      </c>
      <c r="D122" s="65" t="s">
        <v>303</v>
      </c>
      <c r="E122" s="365"/>
      <c r="F122" s="365"/>
      <c r="G122" s="365"/>
      <c r="H122" s="412"/>
      <c r="I122" s="392"/>
      <c r="J122" s="396"/>
      <c r="K122" s="414"/>
      <c r="L122" s="398"/>
      <c r="M122" s="396"/>
      <c r="N122" s="396"/>
      <c r="O122" s="396"/>
      <c r="P122" s="396"/>
      <c r="Q122" s="396"/>
      <c r="R122" s="396"/>
      <c r="S122" s="396"/>
      <c r="T122" s="396"/>
      <c r="U122" s="396"/>
      <c r="V122" s="387"/>
      <c r="W122" s="390"/>
    </row>
    <row r="123" spans="1:23" ht="34.5" customHeight="1" x14ac:dyDescent="0.25">
      <c r="A123" s="359"/>
      <c r="B123" s="410"/>
      <c r="C123" s="381"/>
      <c r="D123" s="65" t="s">
        <v>304</v>
      </c>
      <c r="E123" s="365"/>
      <c r="F123" s="365"/>
      <c r="G123" s="365"/>
      <c r="H123" s="412"/>
      <c r="I123" s="392"/>
      <c r="J123" s="396"/>
      <c r="K123" s="414"/>
      <c r="L123" s="398"/>
      <c r="M123" s="396"/>
      <c r="N123" s="396"/>
      <c r="O123" s="396"/>
      <c r="P123" s="396"/>
      <c r="Q123" s="396"/>
      <c r="R123" s="396"/>
      <c r="S123" s="396"/>
      <c r="T123" s="396"/>
      <c r="U123" s="396"/>
      <c r="V123" s="387"/>
      <c r="W123" s="390"/>
    </row>
    <row r="124" spans="1:23" ht="45" customHeight="1" x14ac:dyDescent="0.25">
      <c r="A124" s="359"/>
      <c r="B124" s="410"/>
      <c r="C124" s="381"/>
      <c r="D124" s="65" t="s">
        <v>305</v>
      </c>
      <c r="E124" s="365"/>
      <c r="F124" s="365"/>
      <c r="G124" s="365"/>
      <c r="H124" s="412"/>
      <c r="I124" s="392"/>
      <c r="J124" s="396"/>
      <c r="K124" s="414"/>
      <c r="L124" s="398"/>
      <c r="M124" s="396"/>
      <c r="N124" s="396"/>
      <c r="O124" s="396"/>
      <c r="P124" s="396"/>
      <c r="Q124" s="396"/>
      <c r="R124" s="396"/>
      <c r="S124" s="396"/>
      <c r="T124" s="396"/>
      <c r="U124" s="396"/>
      <c r="V124" s="387"/>
      <c r="W124" s="390"/>
    </row>
    <row r="125" spans="1:23" ht="36.75" customHeight="1" x14ac:dyDescent="0.25">
      <c r="A125" s="359"/>
      <c r="B125" s="410"/>
      <c r="C125" s="381"/>
      <c r="D125" s="65" t="s">
        <v>306</v>
      </c>
      <c r="E125" s="365"/>
      <c r="F125" s="365"/>
      <c r="G125" s="365"/>
      <c r="H125" s="412"/>
      <c r="I125" s="392"/>
      <c r="J125" s="396"/>
      <c r="K125" s="414"/>
      <c r="L125" s="398"/>
      <c r="M125" s="396"/>
      <c r="N125" s="396"/>
      <c r="O125" s="396"/>
      <c r="P125" s="396"/>
      <c r="Q125" s="396"/>
      <c r="R125" s="396"/>
      <c r="S125" s="396"/>
      <c r="T125" s="396"/>
      <c r="U125" s="396"/>
      <c r="V125" s="387"/>
      <c r="W125" s="390"/>
    </row>
    <row r="126" spans="1:23" x14ac:dyDescent="0.25">
      <c r="A126" s="359"/>
      <c r="B126" s="410"/>
      <c r="C126" s="381"/>
      <c r="D126" s="65" t="s">
        <v>307</v>
      </c>
      <c r="E126" s="365"/>
      <c r="F126" s="365"/>
      <c r="G126" s="365"/>
      <c r="H126" s="412"/>
      <c r="I126" s="392"/>
      <c r="J126" s="396"/>
      <c r="K126" s="414"/>
      <c r="L126" s="398"/>
      <c r="M126" s="396"/>
      <c r="N126" s="396"/>
      <c r="O126" s="396"/>
      <c r="P126" s="396"/>
      <c r="Q126" s="396"/>
      <c r="R126" s="396"/>
      <c r="S126" s="396"/>
      <c r="T126" s="396"/>
      <c r="U126" s="396"/>
      <c r="V126" s="387"/>
      <c r="W126" s="390"/>
    </row>
    <row r="127" spans="1:23" ht="34.5" customHeight="1" x14ac:dyDescent="0.25">
      <c r="A127" s="359"/>
      <c r="B127" s="410"/>
      <c r="C127" s="381"/>
      <c r="D127" s="65" t="s">
        <v>308</v>
      </c>
      <c r="E127" s="365"/>
      <c r="F127" s="365"/>
      <c r="G127" s="365"/>
      <c r="H127" s="412"/>
      <c r="I127" s="392"/>
      <c r="J127" s="396"/>
      <c r="K127" s="414"/>
      <c r="L127" s="398"/>
      <c r="M127" s="396"/>
      <c r="N127" s="396"/>
      <c r="O127" s="396"/>
      <c r="P127" s="396"/>
      <c r="Q127" s="396"/>
      <c r="R127" s="396"/>
      <c r="S127" s="396"/>
      <c r="T127" s="396"/>
      <c r="U127" s="396"/>
      <c r="V127" s="387"/>
      <c r="W127" s="390"/>
    </row>
    <row r="128" spans="1:23" ht="42" customHeight="1" x14ac:dyDescent="0.25">
      <c r="A128" s="359"/>
      <c r="B128" s="410"/>
      <c r="C128" s="381"/>
      <c r="D128" s="65" t="s">
        <v>309</v>
      </c>
      <c r="E128" s="365"/>
      <c r="F128" s="365"/>
      <c r="G128" s="365"/>
      <c r="H128" s="412"/>
      <c r="I128" s="392"/>
      <c r="J128" s="396"/>
      <c r="K128" s="414"/>
      <c r="L128" s="398"/>
      <c r="M128" s="396"/>
      <c r="N128" s="396"/>
      <c r="O128" s="396"/>
      <c r="P128" s="396"/>
      <c r="Q128" s="396"/>
      <c r="R128" s="396"/>
      <c r="S128" s="396"/>
      <c r="T128" s="396"/>
      <c r="U128" s="396"/>
      <c r="V128" s="387"/>
      <c r="W128" s="390"/>
    </row>
    <row r="129" spans="1:23" ht="35.25" customHeight="1" x14ac:dyDescent="0.25">
      <c r="A129" s="359"/>
      <c r="B129" s="410"/>
      <c r="C129" s="381"/>
      <c r="D129" s="65" t="s">
        <v>310</v>
      </c>
      <c r="E129" s="365"/>
      <c r="F129" s="365"/>
      <c r="G129" s="365"/>
      <c r="H129" s="412"/>
      <c r="I129" s="392"/>
      <c r="J129" s="396"/>
      <c r="K129" s="414"/>
      <c r="L129" s="398"/>
      <c r="M129" s="396"/>
      <c r="N129" s="396"/>
      <c r="O129" s="396"/>
      <c r="P129" s="396"/>
      <c r="Q129" s="396"/>
      <c r="R129" s="396"/>
      <c r="S129" s="396"/>
      <c r="T129" s="396"/>
      <c r="U129" s="396"/>
      <c r="V129" s="387"/>
      <c r="W129" s="390"/>
    </row>
    <row r="130" spans="1:23" ht="138.75" customHeight="1" x14ac:dyDescent="0.25">
      <c r="A130" s="359"/>
      <c r="B130" s="410"/>
      <c r="C130" s="381"/>
      <c r="D130" s="65" t="s">
        <v>311</v>
      </c>
      <c r="E130" s="365"/>
      <c r="F130" s="365"/>
      <c r="G130" s="365"/>
      <c r="H130" s="412"/>
      <c r="I130" s="392"/>
      <c r="J130" s="396"/>
      <c r="K130" s="414"/>
      <c r="L130" s="398"/>
      <c r="M130" s="396"/>
      <c r="N130" s="396"/>
      <c r="O130" s="396"/>
      <c r="P130" s="396"/>
      <c r="Q130" s="396"/>
      <c r="R130" s="396"/>
      <c r="S130" s="396"/>
      <c r="T130" s="396"/>
      <c r="U130" s="396"/>
      <c r="V130" s="387"/>
      <c r="W130" s="390"/>
    </row>
    <row r="131" spans="1:23" ht="101.25" customHeight="1" x14ac:dyDescent="0.25">
      <c r="A131" s="359"/>
      <c r="B131" s="410"/>
      <c r="C131" s="381"/>
      <c r="D131" s="65" t="s">
        <v>312</v>
      </c>
      <c r="E131" s="365"/>
      <c r="F131" s="365"/>
      <c r="G131" s="365"/>
      <c r="H131" s="412"/>
      <c r="I131" s="392"/>
      <c r="J131" s="396"/>
      <c r="K131" s="414"/>
      <c r="L131" s="398"/>
      <c r="M131" s="396"/>
      <c r="N131" s="396"/>
      <c r="O131" s="396"/>
      <c r="P131" s="396"/>
      <c r="Q131" s="396"/>
      <c r="R131" s="396"/>
      <c r="S131" s="396"/>
      <c r="T131" s="396"/>
      <c r="U131" s="396"/>
      <c r="V131" s="387"/>
      <c r="W131" s="390"/>
    </row>
    <row r="132" spans="1:23" ht="117.75" customHeight="1" x14ac:dyDescent="0.25">
      <c r="A132" s="359"/>
      <c r="B132" s="410"/>
      <c r="C132" s="381"/>
      <c r="D132" s="65" t="s">
        <v>313</v>
      </c>
      <c r="E132" s="365"/>
      <c r="F132" s="365"/>
      <c r="G132" s="365"/>
      <c r="H132" s="412"/>
      <c r="I132" s="392"/>
      <c r="J132" s="396"/>
      <c r="K132" s="414"/>
      <c r="L132" s="398"/>
      <c r="M132" s="396"/>
      <c r="N132" s="396"/>
      <c r="O132" s="396"/>
      <c r="P132" s="396"/>
      <c r="Q132" s="396"/>
      <c r="R132" s="396"/>
      <c r="S132" s="396"/>
      <c r="T132" s="396"/>
      <c r="U132" s="396"/>
      <c r="V132" s="387"/>
      <c r="W132" s="390"/>
    </row>
    <row r="133" spans="1:23" ht="50.25" customHeight="1" x14ac:dyDescent="0.25">
      <c r="A133" s="360"/>
      <c r="B133" s="411"/>
      <c r="C133" s="382"/>
      <c r="D133" s="65" t="s">
        <v>314</v>
      </c>
      <c r="E133" s="366"/>
      <c r="F133" s="366"/>
      <c r="G133" s="366"/>
      <c r="H133" s="349"/>
      <c r="I133" s="355"/>
      <c r="J133" s="357"/>
      <c r="K133" s="415"/>
      <c r="L133" s="399"/>
      <c r="M133" s="357"/>
      <c r="N133" s="357"/>
      <c r="O133" s="357"/>
      <c r="P133" s="357"/>
      <c r="Q133" s="357"/>
      <c r="R133" s="357"/>
      <c r="S133" s="357"/>
      <c r="T133" s="357"/>
      <c r="U133" s="357"/>
      <c r="V133" s="388"/>
      <c r="W133" s="391"/>
    </row>
    <row r="134" spans="1:23" ht="42.75" customHeight="1" x14ac:dyDescent="0.25">
      <c r="A134" s="358" t="s">
        <v>347</v>
      </c>
      <c r="B134" s="361" t="s">
        <v>322</v>
      </c>
      <c r="C134" s="373" t="s">
        <v>323</v>
      </c>
      <c r="D134" s="66" t="s">
        <v>324</v>
      </c>
      <c r="E134" s="373" t="s">
        <v>172</v>
      </c>
      <c r="F134" s="373" t="s">
        <v>56</v>
      </c>
      <c r="G134" s="403" t="s">
        <v>325</v>
      </c>
      <c r="H134" s="374" t="s">
        <v>627</v>
      </c>
      <c r="I134" s="406" t="s">
        <v>320</v>
      </c>
      <c r="J134" s="356" t="s">
        <v>76</v>
      </c>
      <c r="K134" s="393">
        <v>0.8</v>
      </c>
      <c r="L134" s="393">
        <v>0.8</v>
      </c>
      <c r="M134" s="393" t="s">
        <v>57</v>
      </c>
      <c r="N134" s="393"/>
      <c r="O134" s="393"/>
      <c r="P134" s="393"/>
      <c r="Q134" s="393"/>
      <c r="R134" s="393"/>
      <c r="S134" s="393"/>
      <c r="T134" s="393"/>
      <c r="U134" s="393"/>
      <c r="V134" s="386" t="s">
        <v>348</v>
      </c>
      <c r="W134" s="389" t="s">
        <v>283</v>
      </c>
    </row>
    <row r="135" spans="1:23" s="204" customFormat="1" ht="42.75" customHeight="1" x14ac:dyDescent="0.25">
      <c r="A135" s="359"/>
      <c r="B135" s="362"/>
      <c r="C135" s="365"/>
      <c r="D135" s="197" t="s">
        <v>326</v>
      </c>
      <c r="E135" s="365"/>
      <c r="F135" s="365"/>
      <c r="G135" s="404"/>
      <c r="H135" s="375"/>
      <c r="I135" s="407"/>
      <c r="J135" s="396"/>
      <c r="K135" s="394"/>
      <c r="L135" s="394"/>
      <c r="M135" s="394"/>
      <c r="N135" s="394"/>
      <c r="O135" s="394"/>
      <c r="P135" s="394"/>
      <c r="Q135" s="394"/>
      <c r="R135" s="394"/>
      <c r="S135" s="394"/>
      <c r="T135" s="394"/>
      <c r="U135" s="394"/>
      <c r="V135" s="387"/>
      <c r="W135" s="390"/>
    </row>
    <row r="136" spans="1:23" s="204" customFormat="1" ht="42.75" customHeight="1" x14ac:dyDescent="0.25">
      <c r="A136" s="359"/>
      <c r="B136" s="362"/>
      <c r="C136" s="365"/>
      <c r="D136" s="197" t="s">
        <v>327</v>
      </c>
      <c r="E136" s="365"/>
      <c r="F136" s="365"/>
      <c r="G136" s="404"/>
      <c r="H136" s="375"/>
      <c r="I136" s="407"/>
      <c r="J136" s="396"/>
      <c r="K136" s="394"/>
      <c r="L136" s="394"/>
      <c r="M136" s="394"/>
      <c r="N136" s="394"/>
      <c r="O136" s="394"/>
      <c r="P136" s="394"/>
      <c r="Q136" s="394"/>
      <c r="R136" s="394"/>
      <c r="S136" s="394"/>
      <c r="T136" s="394"/>
      <c r="U136" s="394"/>
      <c r="V136" s="387"/>
      <c r="W136" s="390"/>
    </row>
    <row r="137" spans="1:23" s="204" customFormat="1" ht="42.75" customHeight="1" x14ac:dyDescent="0.25">
      <c r="A137" s="359"/>
      <c r="B137" s="362"/>
      <c r="C137" s="365"/>
      <c r="D137" s="197" t="s">
        <v>328</v>
      </c>
      <c r="E137" s="366"/>
      <c r="F137" s="366"/>
      <c r="G137" s="405"/>
      <c r="H137" s="376"/>
      <c r="I137" s="407"/>
      <c r="J137" s="396"/>
      <c r="K137" s="394"/>
      <c r="L137" s="394"/>
      <c r="M137" s="394"/>
      <c r="N137" s="394"/>
      <c r="O137" s="394"/>
      <c r="P137" s="394"/>
      <c r="Q137" s="394"/>
      <c r="R137" s="394"/>
      <c r="S137" s="394"/>
      <c r="T137" s="394"/>
      <c r="U137" s="394"/>
      <c r="V137" s="387"/>
      <c r="W137" s="390"/>
    </row>
    <row r="138" spans="1:23" s="204" customFormat="1" ht="42.75" customHeight="1" x14ac:dyDescent="0.25">
      <c r="A138" s="359"/>
      <c r="B138" s="362"/>
      <c r="C138" s="365"/>
      <c r="D138" s="197" t="s">
        <v>329</v>
      </c>
      <c r="E138" s="212" t="s">
        <v>172</v>
      </c>
      <c r="F138" s="198" t="s">
        <v>330</v>
      </c>
      <c r="G138" s="198" t="s">
        <v>331</v>
      </c>
      <c r="H138" s="197" t="s">
        <v>628</v>
      </c>
      <c r="I138" s="407"/>
      <c r="J138" s="396"/>
      <c r="K138" s="394"/>
      <c r="L138" s="394"/>
      <c r="M138" s="394"/>
      <c r="N138" s="394"/>
      <c r="O138" s="394"/>
      <c r="P138" s="394"/>
      <c r="Q138" s="394"/>
      <c r="R138" s="394"/>
      <c r="S138" s="394"/>
      <c r="T138" s="394"/>
      <c r="U138" s="394"/>
      <c r="V138" s="387"/>
      <c r="W138" s="390"/>
    </row>
    <row r="139" spans="1:23" s="204" customFormat="1" ht="42.75" customHeight="1" x14ac:dyDescent="0.25">
      <c r="A139" s="359"/>
      <c r="B139" s="362"/>
      <c r="C139" s="365"/>
      <c r="D139" s="197" t="s">
        <v>332</v>
      </c>
      <c r="E139" s="374" t="s">
        <v>172</v>
      </c>
      <c r="F139" s="383" t="s">
        <v>56</v>
      </c>
      <c r="G139" s="383" t="s">
        <v>325</v>
      </c>
      <c r="H139" s="374" t="s">
        <v>629</v>
      </c>
      <c r="I139" s="407"/>
      <c r="J139" s="396"/>
      <c r="K139" s="394"/>
      <c r="L139" s="394"/>
      <c r="M139" s="394"/>
      <c r="N139" s="394"/>
      <c r="O139" s="394"/>
      <c r="P139" s="394"/>
      <c r="Q139" s="394"/>
      <c r="R139" s="394"/>
      <c r="S139" s="394"/>
      <c r="T139" s="394"/>
      <c r="U139" s="394"/>
      <c r="V139" s="387"/>
      <c r="W139" s="390"/>
    </row>
    <row r="140" spans="1:23" s="204" customFormat="1" ht="42.75" customHeight="1" x14ac:dyDescent="0.25">
      <c r="A140" s="359"/>
      <c r="B140" s="362"/>
      <c r="C140" s="365"/>
      <c r="D140" s="197" t="s">
        <v>333</v>
      </c>
      <c r="E140" s="375"/>
      <c r="F140" s="384"/>
      <c r="G140" s="384"/>
      <c r="H140" s="375"/>
      <c r="I140" s="407"/>
      <c r="J140" s="396"/>
      <c r="K140" s="394"/>
      <c r="L140" s="394"/>
      <c r="M140" s="394"/>
      <c r="N140" s="394"/>
      <c r="O140" s="394"/>
      <c r="P140" s="394"/>
      <c r="Q140" s="394"/>
      <c r="R140" s="394"/>
      <c r="S140" s="394"/>
      <c r="T140" s="394"/>
      <c r="U140" s="394"/>
      <c r="V140" s="387"/>
      <c r="W140" s="390"/>
    </row>
    <row r="141" spans="1:23" s="204" customFormat="1" ht="42.75" customHeight="1" x14ac:dyDescent="0.25">
      <c r="A141" s="359"/>
      <c r="B141" s="362"/>
      <c r="C141" s="365"/>
      <c r="D141" s="197" t="s">
        <v>334</v>
      </c>
      <c r="E141" s="375"/>
      <c r="F141" s="384"/>
      <c r="G141" s="384"/>
      <c r="H141" s="375"/>
      <c r="I141" s="407"/>
      <c r="J141" s="396"/>
      <c r="K141" s="394"/>
      <c r="L141" s="394"/>
      <c r="M141" s="394"/>
      <c r="N141" s="394"/>
      <c r="O141" s="394"/>
      <c r="P141" s="394"/>
      <c r="Q141" s="394"/>
      <c r="R141" s="394"/>
      <c r="S141" s="394"/>
      <c r="T141" s="394"/>
      <c r="U141" s="394"/>
      <c r="V141" s="387"/>
      <c r="W141" s="390"/>
    </row>
    <row r="142" spans="1:23" s="204" customFormat="1" ht="70.5" customHeight="1" x14ac:dyDescent="0.25">
      <c r="A142" s="359"/>
      <c r="B142" s="362"/>
      <c r="C142" s="366"/>
      <c r="D142" s="197" t="s">
        <v>335</v>
      </c>
      <c r="E142" s="375"/>
      <c r="F142" s="384"/>
      <c r="G142" s="384"/>
      <c r="H142" s="375"/>
      <c r="I142" s="407"/>
      <c r="J142" s="396"/>
      <c r="K142" s="394"/>
      <c r="L142" s="394"/>
      <c r="M142" s="394"/>
      <c r="N142" s="394"/>
      <c r="O142" s="394"/>
      <c r="P142" s="394"/>
      <c r="Q142" s="394"/>
      <c r="R142" s="394"/>
      <c r="S142" s="394"/>
      <c r="T142" s="394"/>
      <c r="U142" s="394"/>
      <c r="V142" s="387"/>
      <c r="W142" s="390"/>
    </row>
    <row r="143" spans="1:23" s="204" customFormat="1" ht="42.75" customHeight="1" x14ac:dyDescent="0.25">
      <c r="A143" s="359"/>
      <c r="B143" s="362"/>
      <c r="C143" s="374" t="s">
        <v>336</v>
      </c>
      <c r="D143" s="197" t="s">
        <v>337</v>
      </c>
      <c r="E143" s="375"/>
      <c r="F143" s="384"/>
      <c r="G143" s="384"/>
      <c r="H143" s="375"/>
      <c r="I143" s="407"/>
      <c r="J143" s="396"/>
      <c r="K143" s="394"/>
      <c r="L143" s="394"/>
      <c r="M143" s="394"/>
      <c r="N143" s="394"/>
      <c r="O143" s="394"/>
      <c r="P143" s="394"/>
      <c r="Q143" s="394"/>
      <c r="R143" s="394"/>
      <c r="S143" s="394"/>
      <c r="T143" s="394"/>
      <c r="U143" s="394"/>
      <c r="V143" s="387"/>
      <c r="W143" s="390"/>
    </row>
    <row r="144" spans="1:23" s="204" customFormat="1" ht="42.75" customHeight="1" x14ac:dyDescent="0.25">
      <c r="A144" s="359"/>
      <c r="B144" s="362"/>
      <c r="C144" s="375"/>
      <c r="D144" s="197" t="s">
        <v>338</v>
      </c>
      <c r="E144" s="375"/>
      <c r="F144" s="384"/>
      <c r="G144" s="384"/>
      <c r="H144" s="375"/>
      <c r="I144" s="407"/>
      <c r="J144" s="396"/>
      <c r="K144" s="394"/>
      <c r="L144" s="394"/>
      <c r="M144" s="394"/>
      <c r="N144" s="394"/>
      <c r="O144" s="394"/>
      <c r="P144" s="394"/>
      <c r="Q144" s="394"/>
      <c r="R144" s="394"/>
      <c r="S144" s="394"/>
      <c r="T144" s="394"/>
      <c r="U144" s="394"/>
      <c r="V144" s="387"/>
      <c r="W144" s="390"/>
    </row>
    <row r="145" spans="1:23" s="204" customFormat="1" ht="42.75" customHeight="1" x14ac:dyDescent="0.25">
      <c r="A145" s="359"/>
      <c r="B145" s="362"/>
      <c r="C145" s="375"/>
      <c r="D145" s="197" t="s">
        <v>339</v>
      </c>
      <c r="E145" s="375"/>
      <c r="F145" s="384"/>
      <c r="G145" s="384"/>
      <c r="H145" s="375"/>
      <c r="I145" s="407"/>
      <c r="J145" s="396"/>
      <c r="K145" s="394"/>
      <c r="L145" s="394"/>
      <c r="M145" s="394"/>
      <c r="N145" s="394"/>
      <c r="O145" s="394"/>
      <c r="P145" s="394"/>
      <c r="Q145" s="394"/>
      <c r="R145" s="394"/>
      <c r="S145" s="394"/>
      <c r="T145" s="394"/>
      <c r="U145" s="394"/>
      <c r="V145" s="387"/>
      <c r="W145" s="390"/>
    </row>
    <row r="146" spans="1:23" s="204" customFormat="1" ht="42.75" customHeight="1" x14ac:dyDescent="0.25">
      <c r="A146" s="359"/>
      <c r="B146" s="362"/>
      <c r="C146" s="375"/>
      <c r="D146" s="197" t="s">
        <v>340</v>
      </c>
      <c r="E146" s="375"/>
      <c r="F146" s="384"/>
      <c r="G146" s="384"/>
      <c r="H146" s="375"/>
      <c r="I146" s="407"/>
      <c r="J146" s="396"/>
      <c r="K146" s="394"/>
      <c r="L146" s="394"/>
      <c r="M146" s="394"/>
      <c r="N146" s="394"/>
      <c r="O146" s="394"/>
      <c r="P146" s="394"/>
      <c r="Q146" s="394"/>
      <c r="R146" s="394"/>
      <c r="S146" s="394"/>
      <c r="T146" s="394"/>
      <c r="U146" s="394"/>
      <c r="V146" s="387"/>
      <c r="W146" s="390"/>
    </row>
    <row r="147" spans="1:23" s="204" customFormat="1" ht="42.75" customHeight="1" x14ac:dyDescent="0.25">
      <c r="A147" s="359"/>
      <c r="B147" s="362"/>
      <c r="C147" s="375"/>
      <c r="D147" s="197" t="s">
        <v>341</v>
      </c>
      <c r="E147" s="375"/>
      <c r="F147" s="384"/>
      <c r="G147" s="384"/>
      <c r="H147" s="375"/>
      <c r="I147" s="407"/>
      <c r="J147" s="396"/>
      <c r="K147" s="394"/>
      <c r="L147" s="394"/>
      <c r="M147" s="394"/>
      <c r="N147" s="394"/>
      <c r="O147" s="394"/>
      <c r="P147" s="394"/>
      <c r="Q147" s="394"/>
      <c r="R147" s="394"/>
      <c r="S147" s="394"/>
      <c r="T147" s="394"/>
      <c r="U147" s="394"/>
      <c r="V147" s="387"/>
      <c r="W147" s="390"/>
    </row>
    <row r="148" spans="1:23" s="204" customFormat="1" ht="42.75" customHeight="1" x14ac:dyDescent="0.25">
      <c r="A148" s="359"/>
      <c r="B148" s="362"/>
      <c r="C148" s="375"/>
      <c r="D148" s="197" t="s">
        <v>342</v>
      </c>
      <c r="E148" s="375"/>
      <c r="F148" s="384"/>
      <c r="G148" s="384"/>
      <c r="H148" s="375"/>
      <c r="I148" s="407"/>
      <c r="J148" s="396"/>
      <c r="K148" s="394"/>
      <c r="L148" s="394"/>
      <c r="M148" s="394"/>
      <c r="N148" s="394"/>
      <c r="O148" s="394"/>
      <c r="P148" s="394"/>
      <c r="Q148" s="394"/>
      <c r="R148" s="394"/>
      <c r="S148" s="394"/>
      <c r="T148" s="394"/>
      <c r="U148" s="394"/>
      <c r="V148" s="387"/>
      <c r="W148" s="390"/>
    </row>
    <row r="149" spans="1:23" s="204" customFormat="1" ht="42.75" customHeight="1" x14ac:dyDescent="0.25">
      <c r="A149" s="359"/>
      <c r="B149" s="362"/>
      <c r="C149" s="375"/>
      <c r="D149" s="197" t="s">
        <v>343</v>
      </c>
      <c r="E149" s="375"/>
      <c r="F149" s="384"/>
      <c r="G149" s="384"/>
      <c r="H149" s="375"/>
      <c r="I149" s="407"/>
      <c r="J149" s="396"/>
      <c r="K149" s="394"/>
      <c r="L149" s="394"/>
      <c r="M149" s="394"/>
      <c r="N149" s="394"/>
      <c r="O149" s="394"/>
      <c r="P149" s="394"/>
      <c r="Q149" s="394"/>
      <c r="R149" s="394"/>
      <c r="S149" s="394"/>
      <c r="T149" s="394"/>
      <c r="U149" s="394"/>
      <c r="V149" s="387"/>
      <c r="W149" s="390"/>
    </row>
    <row r="150" spans="1:23" s="204" customFormat="1" ht="42.75" customHeight="1" x14ac:dyDescent="0.25">
      <c r="A150" s="359"/>
      <c r="B150" s="362"/>
      <c r="C150" s="375"/>
      <c r="D150" s="197" t="s">
        <v>344</v>
      </c>
      <c r="E150" s="375"/>
      <c r="F150" s="384"/>
      <c r="G150" s="384"/>
      <c r="H150" s="375"/>
      <c r="I150" s="407"/>
      <c r="J150" s="396"/>
      <c r="K150" s="394"/>
      <c r="L150" s="394"/>
      <c r="M150" s="394"/>
      <c r="N150" s="394"/>
      <c r="O150" s="394"/>
      <c r="P150" s="394"/>
      <c r="Q150" s="394"/>
      <c r="R150" s="394"/>
      <c r="S150" s="394"/>
      <c r="T150" s="394"/>
      <c r="U150" s="394"/>
      <c r="V150" s="387"/>
      <c r="W150" s="390"/>
    </row>
    <row r="151" spans="1:23" s="204" customFormat="1" ht="42.75" customHeight="1" x14ac:dyDescent="0.25">
      <c r="A151" s="359"/>
      <c r="B151" s="362"/>
      <c r="C151" s="375"/>
      <c r="D151" s="197" t="s">
        <v>345</v>
      </c>
      <c r="E151" s="375"/>
      <c r="F151" s="384"/>
      <c r="G151" s="384"/>
      <c r="H151" s="375"/>
      <c r="I151" s="407"/>
      <c r="J151" s="396"/>
      <c r="K151" s="394"/>
      <c r="L151" s="394"/>
      <c r="M151" s="394"/>
      <c r="N151" s="394"/>
      <c r="O151" s="394"/>
      <c r="P151" s="394"/>
      <c r="Q151" s="394"/>
      <c r="R151" s="394"/>
      <c r="S151" s="394"/>
      <c r="T151" s="394"/>
      <c r="U151" s="394"/>
      <c r="V151" s="387"/>
      <c r="W151" s="390"/>
    </row>
    <row r="152" spans="1:23" s="204" customFormat="1" ht="42.75" customHeight="1" x14ac:dyDescent="0.25">
      <c r="A152" s="360"/>
      <c r="B152" s="363"/>
      <c r="C152" s="376"/>
      <c r="D152" s="197" t="s">
        <v>346</v>
      </c>
      <c r="E152" s="376"/>
      <c r="F152" s="385"/>
      <c r="G152" s="385"/>
      <c r="H152" s="376"/>
      <c r="I152" s="408"/>
      <c r="J152" s="357"/>
      <c r="K152" s="395"/>
      <c r="L152" s="395"/>
      <c r="M152" s="395"/>
      <c r="N152" s="395"/>
      <c r="O152" s="395"/>
      <c r="P152" s="395"/>
      <c r="Q152" s="395"/>
      <c r="R152" s="395"/>
      <c r="S152" s="395"/>
      <c r="T152" s="395"/>
      <c r="U152" s="395"/>
      <c r="V152" s="388"/>
      <c r="W152" s="391"/>
    </row>
    <row r="153" spans="1:23" ht="165" x14ac:dyDescent="0.25">
      <c r="A153" s="100" t="s">
        <v>377</v>
      </c>
      <c r="B153" s="101" t="s">
        <v>378</v>
      </c>
      <c r="C153" s="28" t="s">
        <v>402</v>
      </c>
      <c r="D153" s="26" t="s">
        <v>379</v>
      </c>
      <c r="E153" s="26" t="s">
        <v>172</v>
      </c>
      <c r="F153" s="93" t="s">
        <v>56</v>
      </c>
      <c r="G153" s="98" t="s">
        <v>177</v>
      </c>
      <c r="H153" s="102" t="s">
        <v>630</v>
      </c>
      <c r="I153" s="102" t="s">
        <v>173</v>
      </c>
      <c r="J153" s="98" t="s">
        <v>76</v>
      </c>
      <c r="K153" s="103">
        <v>0.9</v>
      </c>
      <c r="L153" s="103">
        <v>0.9</v>
      </c>
      <c r="M153" s="104" t="s">
        <v>174</v>
      </c>
      <c r="N153" s="105"/>
      <c r="O153" s="105"/>
      <c r="P153" s="105"/>
      <c r="Q153" s="105"/>
      <c r="R153" s="105"/>
      <c r="S153" s="105"/>
      <c r="T153" s="105"/>
      <c r="U153" s="105"/>
      <c r="V153" s="110" t="s">
        <v>404</v>
      </c>
      <c r="W153" s="94" t="s">
        <v>405</v>
      </c>
    </row>
    <row r="154" spans="1:23" ht="120" customHeight="1" x14ac:dyDescent="0.25">
      <c r="A154" s="358" t="s">
        <v>380</v>
      </c>
      <c r="B154" s="361" t="s">
        <v>582</v>
      </c>
      <c r="C154" s="364" t="s">
        <v>381</v>
      </c>
      <c r="D154" s="26" t="s">
        <v>377</v>
      </c>
      <c r="E154" s="26" t="s">
        <v>172</v>
      </c>
      <c r="F154" s="93" t="s">
        <v>56</v>
      </c>
      <c r="G154" s="98" t="s">
        <v>177</v>
      </c>
      <c r="H154" s="102" t="s">
        <v>403</v>
      </c>
      <c r="I154" s="102" t="s">
        <v>173</v>
      </c>
      <c r="J154" s="98" t="s">
        <v>76</v>
      </c>
      <c r="K154" s="103">
        <v>0.9</v>
      </c>
      <c r="L154" s="103">
        <v>0.9</v>
      </c>
      <c r="M154" s="104" t="s">
        <v>174</v>
      </c>
      <c r="N154" s="97"/>
      <c r="O154" s="97"/>
      <c r="P154" s="97"/>
      <c r="Q154" s="97"/>
      <c r="R154" s="97"/>
      <c r="S154" s="97"/>
      <c r="T154" s="97"/>
      <c r="U154" s="105"/>
      <c r="V154" s="110" t="s">
        <v>412</v>
      </c>
      <c r="W154" s="93" t="s">
        <v>413</v>
      </c>
    </row>
    <row r="155" spans="1:23" ht="60" x14ac:dyDescent="0.25">
      <c r="A155" s="359"/>
      <c r="B155" s="362"/>
      <c r="C155" s="364"/>
      <c r="D155" s="26" t="s">
        <v>382</v>
      </c>
      <c r="E155" s="26" t="s">
        <v>172</v>
      </c>
      <c r="F155" s="90" t="s">
        <v>229</v>
      </c>
      <c r="G155" s="98" t="s">
        <v>406</v>
      </c>
      <c r="H155" s="102" t="s">
        <v>409</v>
      </c>
      <c r="I155" s="102" t="s">
        <v>173</v>
      </c>
      <c r="J155" s="98" t="s">
        <v>76</v>
      </c>
      <c r="K155" s="107">
        <v>0.8</v>
      </c>
      <c r="L155" s="107">
        <v>0.8</v>
      </c>
      <c r="M155" s="104" t="s">
        <v>174</v>
      </c>
      <c r="N155" s="97"/>
      <c r="O155" s="97"/>
      <c r="P155" s="97"/>
      <c r="Q155" s="97"/>
      <c r="R155" s="97"/>
      <c r="S155" s="97"/>
      <c r="T155" s="97"/>
      <c r="U155" s="105"/>
      <c r="V155" s="110" t="s">
        <v>415</v>
      </c>
      <c r="W155" s="93" t="s">
        <v>414</v>
      </c>
    </row>
    <row r="156" spans="1:23" ht="60" x14ac:dyDescent="0.25">
      <c r="A156" s="359"/>
      <c r="B156" s="362"/>
      <c r="C156" s="364" t="s">
        <v>383</v>
      </c>
      <c r="D156" s="28" t="s">
        <v>384</v>
      </c>
      <c r="E156" s="26" t="s">
        <v>172</v>
      </c>
      <c r="F156" s="90" t="s">
        <v>56</v>
      </c>
      <c r="G156" s="98" t="s">
        <v>407</v>
      </c>
      <c r="H156" s="102" t="s">
        <v>410</v>
      </c>
      <c r="I156" s="102" t="s">
        <v>173</v>
      </c>
      <c r="J156" s="92" t="s">
        <v>385</v>
      </c>
      <c r="K156" s="106">
        <v>60</v>
      </c>
      <c r="L156" s="106">
        <v>60</v>
      </c>
      <c r="M156" s="104" t="s">
        <v>174</v>
      </c>
      <c r="N156" s="97"/>
      <c r="O156" s="97"/>
      <c r="P156" s="97"/>
      <c r="Q156" s="97"/>
      <c r="R156" s="97"/>
      <c r="S156" s="97"/>
      <c r="T156" s="97"/>
      <c r="U156" s="105"/>
      <c r="V156" s="110" t="s">
        <v>415</v>
      </c>
      <c r="W156" s="94" t="s">
        <v>416</v>
      </c>
    </row>
    <row r="157" spans="1:23" ht="60" x14ac:dyDescent="0.25">
      <c r="A157" s="359"/>
      <c r="B157" s="362"/>
      <c r="C157" s="364"/>
      <c r="D157" s="28" t="s">
        <v>386</v>
      </c>
      <c r="E157" s="26" t="s">
        <v>172</v>
      </c>
      <c r="F157" s="90" t="s">
        <v>56</v>
      </c>
      <c r="G157" s="98" t="s">
        <v>408</v>
      </c>
      <c r="H157" s="102" t="s">
        <v>411</v>
      </c>
      <c r="I157" s="102" t="s">
        <v>173</v>
      </c>
      <c r="J157" s="98" t="s">
        <v>76</v>
      </c>
      <c r="K157" s="107">
        <v>0.8</v>
      </c>
      <c r="L157" s="107">
        <v>0.8</v>
      </c>
      <c r="M157" s="104" t="s">
        <v>174</v>
      </c>
      <c r="N157" s="97"/>
      <c r="O157" s="97"/>
      <c r="P157" s="97"/>
      <c r="Q157" s="97"/>
      <c r="R157" s="97"/>
      <c r="S157" s="97"/>
      <c r="T157" s="97"/>
      <c r="U157" s="105"/>
      <c r="V157" s="110" t="s">
        <v>415</v>
      </c>
      <c r="W157" s="94" t="s">
        <v>417</v>
      </c>
    </row>
    <row r="158" spans="1:23" ht="60" x14ac:dyDescent="0.25">
      <c r="A158" s="359"/>
      <c r="B158" s="362"/>
      <c r="C158" s="361" t="s">
        <v>387</v>
      </c>
      <c r="D158" s="26" t="s">
        <v>388</v>
      </c>
      <c r="E158" s="26" t="s">
        <v>172</v>
      </c>
      <c r="F158" s="90" t="s">
        <v>56</v>
      </c>
      <c r="G158" s="111" t="s">
        <v>389</v>
      </c>
      <c r="H158" s="102" t="s">
        <v>390</v>
      </c>
      <c r="I158" s="102" t="s">
        <v>173</v>
      </c>
      <c r="J158" s="98" t="s">
        <v>76</v>
      </c>
      <c r="K158" s="107">
        <v>0.8</v>
      </c>
      <c r="L158" s="107">
        <v>0.8</v>
      </c>
      <c r="M158" s="104" t="s">
        <v>174</v>
      </c>
      <c r="N158" s="97"/>
      <c r="O158" s="97"/>
      <c r="P158" s="97"/>
      <c r="Q158" s="97"/>
      <c r="R158" s="97"/>
      <c r="S158" s="97"/>
      <c r="T158" s="97"/>
      <c r="U158" s="105"/>
      <c r="V158" s="110" t="s">
        <v>415</v>
      </c>
      <c r="W158" s="94" t="s">
        <v>418</v>
      </c>
    </row>
    <row r="159" spans="1:23" s="204" customFormat="1" ht="87" customHeight="1" x14ac:dyDescent="0.25">
      <c r="A159" s="359"/>
      <c r="B159" s="362"/>
      <c r="C159" s="362"/>
      <c r="D159" s="190" t="s">
        <v>391</v>
      </c>
      <c r="E159" s="190" t="s">
        <v>172</v>
      </c>
      <c r="F159" s="213" t="s">
        <v>105</v>
      </c>
      <c r="G159" s="214" t="s">
        <v>392</v>
      </c>
      <c r="H159" s="215" t="s">
        <v>393</v>
      </c>
      <c r="I159" s="216" t="s">
        <v>173</v>
      </c>
      <c r="J159" s="199" t="s">
        <v>76</v>
      </c>
      <c r="K159" s="217">
        <v>0.8</v>
      </c>
      <c r="L159" s="217">
        <v>0.8</v>
      </c>
      <c r="M159" s="218" t="s">
        <v>174</v>
      </c>
      <c r="N159" s="219"/>
      <c r="O159" s="219"/>
      <c r="P159" s="219"/>
      <c r="Q159" s="219"/>
      <c r="R159" s="219"/>
      <c r="S159" s="219"/>
      <c r="T159" s="219"/>
      <c r="U159" s="220"/>
      <c r="V159" s="221" t="s">
        <v>415</v>
      </c>
      <c r="W159" s="212" t="s">
        <v>419</v>
      </c>
    </row>
    <row r="160" spans="1:23" s="204" customFormat="1" ht="90" x14ac:dyDescent="0.25">
      <c r="A160" s="359"/>
      <c r="B160" s="362"/>
      <c r="C160" s="362"/>
      <c r="D160" s="190" t="s">
        <v>394</v>
      </c>
      <c r="E160" s="190" t="s">
        <v>172</v>
      </c>
      <c r="F160" s="213" t="s">
        <v>105</v>
      </c>
      <c r="G160" s="214" t="s">
        <v>395</v>
      </c>
      <c r="H160" s="215" t="s">
        <v>396</v>
      </c>
      <c r="I160" s="216" t="s">
        <v>173</v>
      </c>
      <c r="J160" s="199" t="s">
        <v>76</v>
      </c>
      <c r="K160" s="217">
        <v>0.8</v>
      </c>
      <c r="L160" s="217">
        <v>0.8</v>
      </c>
      <c r="M160" s="218" t="s">
        <v>174</v>
      </c>
      <c r="N160" s="219"/>
      <c r="O160" s="219"/>
      <c r="P160" s="219"/>
      <c r="Q160" s="219"/>
      <c r="R160" s="219"/>
      <c r="S160" s="219"/>
      <c r="T160" s="219"/>
      <c r="U160" s="220"/>
      <c r="V160" s="221" t="s">
        <v>415</v>
      </c>
      <c r="W160" s="212" t="s">
        <v>420</v>
      </c>
    </row>
    <row r="161" spans="1:23" ht="117" customHeight="1" x14ac:dyDescent="0.25">
      <c r="A161" s="359"/>
      <c r="B161" s="362"/>
      <c r="C161" s="362"/>
      <c r="D161" s="26" t="s">
        <v>397</v>
      </c>
      <c r="E161" s="26" t="s">
        <v>172</v>
      </c>
      <c r="F161" s="90" t="s">
        <v>56</v>
      </c>
      <c r="G161" s="111" t="s">
        <v>325</v>
      </c>
      <c r="H161" s="108" t="s">
        <v>428</v>
      </c>
      <c r="I161" s="102" t="s">
        <v>173</v>
      </c>
      <c r="J161" s="98" t="s">
        <v>76</v>
      </c>
      <c r="K161" s="107">
        <v>0.8</v>
      </c>
      <c r="L161" s="107">
        <v>0.8</v>
      </c>
      <c r="M161" s="104" t="s">
        <v>174</v>
      </c>
      <c r="N161" s="97"/>
      <c r="O161" s="97"/>
      <c r="P161" s="97"/>
      <c r="Q161" s="97"/>
      <c r="R161" s="97"/>
      <c r="S161" s="97"/>
      <c r="T161" s="97"/>
      <c r="U161" s="105"/>
      <c r="V161" s="110" t="s">
        <v>415</v>
      </c>
      <c r="W161" s="94" t="s">
        <v>432</v>
      </c>
    </row>
    <row r="162" spans="1:23" s="182" customFormat="1" ht="94.5" customHeight="1" x14ac:dyDescent="0.25">
      <c r="A162" s="359"/>
      <c r="B162" s="362"/>
      <c r="C162" s="363"/>
      <c r="D162" s="171" t="s">
        <v>398</v>
      </c>
      <c r="E162" s="171" t="s">
        <v>172</v>
      </c>
      <c r="F162" s="172" t="s">
        <v>56</v>
      </c>
      <c r="G162" s="111" t="s">
        <v>399</v>
      </c>
      <c r="H162" s="173" t="s">
        <v>429</v>
      </c>
      <c r="I162" s="174" t="s">
        <v>173</v>
      </c>
      <c r="J162" s="175" t="s">
        <v>76</v>
      </c>
      <c r="K162" s="176">
        <v>0.8</v>
      </c>
      <c r="L162" s="176">
        <v>0.8</v>
      </c>
      <c r="M162" s="177" t="s">
        <v>174</v>
      </c>
      <c r="N162" s="178"/>
      <c r="O162" s="178"/>
      <c r="P162" s="178"/>
      <c r="Q162" s="178"/>
      <c r="R162" s="178"/>
      <c r="S162" s="178"/>
      <c r="T162" s="178"/>
      <c r="U162" s="179"/>
      <c r="V162" s="180" t="s">
        <v>321</v>
      </c>
      <c r="W162" s="181" t="s">
        <v>433</v>
      </c>
    </row>
    <row r="163" spans="1:23" ht="114.75" customHeight="1" x14ac:dyDescent="0.25">
      <c r="A163" s="360"/>
      <c r="B163" s="363"/>
      <c r="C163" s="109" t="s">
        <v>400</v>
      </c>
      <c r="D163" s="26" t="s">
        <v>401</v>
      </c>
      <c r="E163" s="26" t="s">
        <v>172</v>
      </c>
      <c r="F163" s="90" t="s">
        <v>56</v>
      </c>
      <c r="G163" s="92" t="s">
        <v>430</v>
      </c>
      <c r="H163" s="106" t="s">
        <v>431</v>
      </c>
      <c r="I163" s="102" t="s">
        <v>173</v>
      </c>
      <c r="J163" s="98" t="s">
        <v>76</v>
      </c>
      <c r="K163" s="107">
        <v>0.8</v>
      </c>
      <c r="L163" s="107">
        <v>0.8</v>
      </c>
      <c r="M163" s="104" t="s">
        <v>174</v>
      </c>
      <c r="N163" s="97"/>
      <c r="O163" s="97"/>
      <c r="P163" s="97"/>
      <c r="Q163" s="97"/>
      <c r="R163" s="97"/>
      <c r="S163" s="97"/>
      <c r="T163" s="97"/>
      <c r="U163" s="105"/>
      <c r="V163" s="110" t="s">
        <v>321</v>
      </c>
      <c r="W163" s="94" t="s">
        <v>434</v>
      </c>
    </row>
    <row r="164" spans="1:23" ht="120" customHeight="1" x14ac:dyDescent="0.25">
      <c r="A164" s="474" t="s">
        <v>225</v>
      </c>
      <c r="B164" s="475" t="s">
        <v>586</v>
      </c>
      <c r="C164" s="478" t="s">
        <v>226</v>
      </c>
      <c r="D164" s="169" t="s">
        <v>227</v>
      </c>
      <c r="E164" s="56" t="s">
        <v>228</v>
      </c>
      <c r="F164" s="479" t="s">
        <v>229</v>
      </c>
      <c r="G164" s="479" t="s">
        <v>230</v>
      </c>
      <c r="H164" s="482" t="s">
        <v>231</v>
      </c>
      <c r="I164" s="485" t="s">
        <v>232</v>
      </c>
      <c r="J164" s="488" t="s">
        <v>76</v>
      </c>
      <c r="K164" s="491">
        <v>0.9</v>
      </c>
      <c r="L164" s="494">
        <v>0.9</v>
      </c>
      <c r="M164" s="497" t="s">
        <v>57</v>
      </c>
      <c r="N164" s="58"/>
      <c r="O164" s="59"/>
      <c r="P164" s="59"/>
      <c r="Q164" s="59"/>
      <c r="R164" s="59"/>
      <c r="S164" s="59"/>
      <c r="T164" s="59"/>
      <c r="U164" s="59"/>
      <c r="V164" s="500" t="s">
        <v>233</v>
      </c>
      <c r="W164" s="87" t="s">
        <v>234</v>
      </c>
    </row>
    <row r="165" spans="1:23" ht="71.25" x14ac:dyDescent="0.25">
      <c r="A165" s="474"/>
      <c r="B165" s="476"/>
      <c r="C165" s="478"/>
      <c r="D165" s="169" t="s">
        <v>235</v>
      </c>
      <c r="E165" s="56" t="s">
        <v>228</v>
      </c>
      <c r="F165" s="480"/>
      <c r="G165" s="480"/>
      <c r="H165" s="483"/>
      <c r="I165" s="486"/>
      <c r="J165" s="489"/>
      <c r="K165" s="492"/>
      <c r="L165" s="495"/>
      <c r="M165" s="498"/>
      <c r="N165" s="61"/>
      <c r="O165" s="61"/>
      <c r="P165" s="61"/>
      <c r="Q165" s="61"/>
      <c r="R165" s="61"/>
      <c r="S165" s="61"/>
      <c r="T165" s="61"/>
      <c r="U165" s="61"/>
      <c r="V165" s="501"/>
      <c r="W165" s="87" t="s">
        <v>236</v>
      </c>
    </row>
    <row r="166" spans="1:23" ht="71.25" x14ac:dyDescent="0.25">
      <c r="A166" s="474"/>
      <c r="B166" s="476"/>
      <c r="C166" s="478"/>
      <c r="D166" s="169" t="s">
        <v>237</v>
      </c>
      <c r="E166" s="56" t="s">
        <v>228</v>
      </c>
      <c r="F166" s="480"/>
      <c r="G166" s="480"/>
      <c r="H166" s="483"/>
      <c r="I166" s="486"/>
      <c r="J166" s="489"/>
      <c r="K166" s="492"/>
      <c r="L166" s="495"/>
      <c r="M166" s="498"/>
      <c r="N166" s="61"/>
      <c r="O166" s="61"/>
      <c r="P166" s="61"/>
      <c r="Q166" s="61"/>
      <c r="R166" s="61"/>
      <c r="S166" s="61"/>
      <c r="T166" s="61"/>
      <c r="U166" s="61"/>
      <c r="V166" s="501"/>
      <c r="W166" s="87" t="s">
        <v>234</v>
      </c>
    </row>
    <row r="167" spans="1:23" ht="71.25" x14ac:dyDescent="0.25">
      <c r="A167" s="474"/>
      <c r="B167" s="476"/>
      <c r="C167" s="478"/>
      <c r="D167" s="169" t="s">
        <v>238</v>
      </c>
      <c r="E167" s="56" t="s">
        <v>228</v>
      </c>
      <c r="F167" s="480"/>
      <c r="G167" s="480"/>
      <c r="H167" s="483"/>
      <c r="I167" s="486"/>
      <c r="J167" s="489"/>
      <c r="K167" s="492"/>
      <c r="L167" s="495"/>
      <c r="M167" s="498"/>
      <c r="N167" s="61"/>
      <c r="O167" s="61"/>
      <c r="P167" s="61"/>
      <c r="Q167" s="61"/>
      <c r="R167" s="61"/>
      <c r="S167" s="61"/>
      <c r="T167" s="61"/>
      <c r="U167" s="61"/>
      <c r="V167" s="501"/>
      <c r="W167" s="87" t="s">
        <v>234</v>
      </c>
    </row>
    <row r="168" spans="1:23" ht="71.25" x14ac:dyDescent="0.25">
      <c r="A168" s="474"/>
      <c r="B168" s="476"/>
      <c r="C168" s="478"/>
      <c r="D168" s="168" t="s">
        <v>594</v>
      </c>
      <c r="E168" s="56" t="s">
        <v>228</v>
      </c>
      <c r="F168" s="481"/>
      <c r="G168" s="481"/>
      <c r="H168" s="484"/>
      <c r="I168" s="487"/>
      <c r="J168" s="490"/>
      <c r="K168" s="493"/>
      <c r="L168" s="496"/>
      <c r="M168" s="499"/>
      <c r="N168" s="61"/>
      <c r="O168" s="61"/>
      <c r="P168" s="61"/>
      <c r="Q168" s="61"/>
      <c r="R168" s="61"/>
      <c r="S168" s="61"/>
      <c r="T168" s="61"/>
      <c r="U168" s="61"/>
      <c r="V168" s="501"/>
      <c r="W168" s="88" t="s">
        <v>239</v>
      </c>
    </row>
    <row r="169" spans="1:23" ht="71.25" x14ac:dyDescent="0.25">
      <c r="A169" s="474"/>
      <c r="B169" s="476"/>
      <c r="C169" s="478"/>
      <c r="D169" s="75" t="s">
        <v>240</v>
      </c>
      <c r="E169" s="56" t="s">
        <v>228</v>
      </c>
      <c r="F169" s="57" t="s">
        <v>142</v>
      </c>
      <c r="G169" s="479" t="s">
        <v>241</v>
      </c>
      <c r="H169" s="503" t="s">
        <v>242</v>
      </c>
      <c r="I169" s="505" t="s">
        <v>243</v>
      </c>
      <c r="J169" s="479" t="s">
        <v>76</v>
      </c>
      <c r="K169" s="507">
        <v>0.8</v>
      </c>
      <c r="L169" s="507">
        <v>0.8</v>
      </c>
      <c r="M169" s="479" t="s">
        <v>57</v>
      </c>
      <c r="N169" s="61"/>
      <c r="O169" s="61"/>
      <c r="P169" s="61"/>
      <c r="Q169" s="61"/>
      <c r="R169" s="61"/>
      <c r="S169" s="61"/>
      <c r="T169" s="61"/>
      <c r="U169" s="61"/>
      <c r="V169" s="501"/>
      <c r="W169" s="88" t="s">
        <v>608</v>
      </c>
    </row>
    <row r="170" spans="1:23" ht="71.25" x14ac:dyDescent="0.25">
      <c r="A170" s="474"/>
      <c r="B170" s="477"/>
      <c r="C170" s="478"/>
      <c r="D170" s="75" t="s">
        <v>244</v>
      </c>
      <c r="E170" s="56" t="s">
        <v>228</v>
      </c>
      <c r="F170" s="57" t="s">
        <v>142</v>
      </c>
      <c r="G170" s="481"/>
      <c r="H170" s="504"/>
      <c r="I170" s="506"/>
      <c r="J170" s="481"/>
      <c r="K170" s="508"/>
      <c r="L170" s="508"/>
      <c r="M170" s="481"/>
      <c r="N170" s="61"/>
      <c r="O170" s="61"/>
      <c r="P170" s="61"/>
      <c r="Q170" s="61"/>
      <c r="R170" s="61"/>
      <c r="S170" s="61"/>
      <c r="T170" s="61"/>
      <c r="U170" s="61"/>
      <c r="V170" s="502"/>
      <c r="W170" s="88" t="s">
        <v>236</v>
      </c>
    </row>
    <row r="171" spans="1:23" ht="99" customHeight="1" x14ac:dyDescent="0.25">
      <c r="A171" s="479" t="s">
        <v>245</v>
      </c>
      <c r="B171" s="475" t="s">
        <v>246</v>
      </c>
      <c r="C171" s="478" t="s">
        <v>597</v>
      </c>
      <c r="D171" s="168" t="s">
        <v>609</v>
      </c>
      <c r="E171" s="56" t="s">
        <v>247</v>
      </c>
      <c r="F171" s="57" t="s">
        <v>142</v>
      </c>
      <c r="G171" s="95" t="s">
        <v>273</v>
      </c>
      <c r="H171" s="170" t="s">
        <v>595</v>
      </c>
      <c r="I171" s="60" t="s">
        <v>249</v>
      </c>
      <c r="J171" s="57" t="s">
        <v>76</v>
      </c>
      <c r="K171" s="62">
        <v>0.95</v>
      </c>
      <c r="L171" s="62">
        <v>0.95</v>
      </c>
      <c r="M171" s="57" t="s">
        <v>57</v>
      </c>
      <c r="N171" s="61"/>
      <c r="O171" s="61"/>
      <c r="P171" s="61"/>
      <c r="Q171" s="61"/>
      <c r="R171" s="61"/>
      <c r="S171" s="61"/>
      <c r="T171" s="63"/>
      <c r="U171" s="63"/>
      <c r="V171" s="64" t="s">
        <v>250</v>
      </c>
      <c r="W171" s="88" t="s">
        <v>251</v>
      </c>
    </row>
    <row r="172" spans="1:23" ht="112.5" customHeight="1" x14ac:dyDescent="0.25">
      <c r="A172" s="480"/>
      <c r="B172" s="476"/>
      <c r="C172" s="478"/>
      <c r="D172" s="185" t="s">
        <v>252</v>
      </c>
      <c r="E172" s="56" t="s">
        <v>247</v>
      </c>
      <c r="F172" s="57" t="s">
        <v>229</v>
      </c>
      <c r="G172" s="95" t="s">
        <v>274</v>
      </c>
      <c r="H172" s="56" t="s">
        <v>272</v>
      </c>
      <c r="I172" s="60" t="s">
        <v>249</v>
      </c>
      <c r="J172" s="57" t="s">
        <v>76</v>
      </c>
      <c r="K172" s="62">
        <v>0.8</v>
      </c>
      <c r="L172" s="62">
        <v>0.8</v>
      </c>
      <c r="M172" s="57" t="s">
        <v>57</v>
      </c>
      <c r="N172" s="61"/>
      <c r="O172" s="61"/>
      <c r="P172" s="61"/>
      <c r="Q172" s="61"/>
      <c r="R172" s="61"/>
      <c r="S172" s="61"/>
      <c r="T172" s="63"/>
      <c r="U172" s="63"/>
      <c r="V172" s="64" t="s">
        <v>250</v>
      </c>
      <c r="W172" s="88" t="s">
        <v>251</v>
      </c>
    </row>
    <row r="173" spans="1:23" ht="61.5" customHeight="1" x14ac:dyDescent="0.25">
      <c r="A173" s="480"/>
      <c r="B173" s="476"/>
      <c r="C173" s="478"/>
      <c r="D173" s="168" t="s">
        <v>596</v>
      </c>
      <c r="E173" s="56" t="s">
        <v>247</v>
      </c>
      <c r="F173" s="57" t="s">
        <v>142</v>
      </c>
      <c r="G173" s="95" t="s">
        <v>273</v>
      </c>
      <c r="H173" s="56" t="s">
        <v>248</v>
      </c>
      <c r="I173" s="60" t="s">
        <v>249</v>
      </c>
      <c r="J173" s="57" t="s">
        <v>76</v>
      </c>
      <c r="K173" s="62">
        <v>0.95</v>
      </c>
      <c r="L173" s="62">
        <v>0.95</v>
      </c>
      <c r="M173" s="57" t="s">
        <v>57</v>
      </c>
      <c r="N173" s="61"/>
      <c r="O173" s="61"/>
      <c r="P173" s="61"/>
      <c r="Q173" s="61"/>
      <c r="R173" s="61"/>
      <c r="S173" s="61"/>
      <c r="T173" s="63"/>
      <c r="U173" s="63"/>
      <c r="V173" s="64" t="s">
        <v>250</v>
      </c>
      <c r="W173" s="88" t="s">
        <v>251</v>
      </c>
    </row>
    <row r="174" spans="1:23" ht="87.75" customHeight="1" x14ac:dyDescent="0.25">
      <c r="A174" s="480"/>
      <c r="B174" s="476"/>
      <c r="C174" s="478"/>
      <c r="D174" s="185" t="s">
        <v>253</v>
      </c>
      <c r="E174" s="56" t="s">
        <v>247</v>
      </c>
      <c r="F174" s="57" t="s">
        <v>229</v>
      </c>
      <c r="G174" s="95" t="s">
        <v>274</v>
      </c>
      <c r="H174" s="56" t="s">
        <v>272</v>
      </c>
      <c r="I174" s="60" t="s">
        <v>249</v>
      </c>
      <c r="J174" s="57" t="s">
        <v>76</v>
      </c>
      <c r="K174" s="62">
        <v>0.8</v>
      </c>
      <c r="L174" s="62">
        <v>0.8</v>
      </c>
      <c r="M174" s="57" t="s">
        <v>57</v>
      </c>
      <c r="N174" s="61"/>
      <c r="O174" s="61"/>
      <c r="P174" s="61"/>
      <c r="Q174" s="61"/>
      <c r="R174" s="61"/>
      <c r="S174" s="61"/>
      <c r="T174" s="63"/>
      <c r="U174" s="63"/>
      <c r="V174" s="64" t="s">
        <v>250</v>
      </c>
      <c r="W174" s="88" t="s">
        <v>251</v>
      </c>
    </row>
    <row r="175" spans="1:23" ht="57" x14ac:dyDescent="0.25">
      <c r="A175" s="480"/>
      <c r="B175" s="476"/>
      <c r="C175" s="474" t="s">
        <v>254</v>
      </c>
      <c r="D175" s="75" t="s">
        <v>255</v>
      </c>
      <c r="E175" s="56" t="s">
        <v>247</v>
      </c>
      <c r="F175" s="57" t="s">
        <v>142</v>
      </c>
      <c r="G175" s="95" t="s">
        <v>273</v>
      </c>
      <c r="H175" s="56" t="s">
        <v>248</v>
      </c>
      <c r="I175" s="60" t="s">
        <v>249</v>
      </c>
      <c r="J175" s="57" t="s">
        <v>76</v>
      </c>
      <c r="K175" s="62">
        <v>0.95</v>
      </c>
      <c r="L175" s="62">
        <v>0.95</v>
      </c>
      <c r="M175" s="57" t="s">
        <v>57</v>
      </c>
      <c r="N175" s="61"/>
      <c r="O175" s="61"/>
      <c r="P175" s="61"/>
      <c r="Q175" s="61"/>
      <c r="R175" s="61"/>
      <c r="S175" s="61"/>
      <c r="T175" s="63"/>
      <c r="U175" s="63"/>
      <c r="V175" s="64" t="s">
        <v>250</v>
      </c>
      <c r="W175" s="88" t="s">
        <v>251</v>
      </c>
    </row>
    <row r="176" spans="1:23" ht="57" x14ac:dyDescent="0.25">
      <c r="A176" s="480"/>
      <c r="B176" s="476"/>
      <c r="C176" s="474"/>
      <c r="D176" s="75" t="s">
        <v>256</v>
      </c>
      <c r="E176" s="56" t="s">
        <v>247</v>
      </c>
      <c r="F176" s="57" t="s">
        <v>142</v>
      </c>
      <c r="G176" s="95" t="s">
        <v>273</v>
      </c>
      <c r="H176" s="56" t="s">
        <v>248</v>
      </c>
      <c r="I176" s="60" t="s">
        <v>249</v>
      </c>
      <c r="J176" s="57" t="s">
        <v>76</v>
      </c>
      <c r="K176" s="62">
        <v>0.95</v>
      </c>
      <c r="L176" s="62">
        <v>0.95</v>
      </c>
      <c r="M176" s="57" t="s">
        <v>57</v>
      </c>
      <c r="N176" s="61"/>
      <c r="O176" s="61"/>
      <c r="P176" s="61"/>
      <c r="Q176" s="61"/>
      <c r="R176" s="61"/>
      <c r="S176" s="61"/>
      <c r="T176" s="63"/>
      <c r="U176" s="63"/>
      <c r="V176" s="64" t="s">
        <v>250</v>
      </c>
      <c r="W176" s="88" t="s">
        <v>251</v>
      </c>
    </row>
    <row r="177" spans="1:23" ht="57" x14ac:dyDescent="0.25">
      <c r="A177" s="480"/>
      <c r="B177" s="476"/>
      <c r="C177" s="474"/>
      <c r="D177" s="75" t="s">
        <v>257</v>
      </c>
      <c r="E177" s="56" t="s">
        <v>247</v>
      </c>
      <c r="F177" s="57" t="s">
        <v>229</v>
      </c>
      <c r="G177" s="95" t="s">
        <v>274</v>
      </c>
      <c r="H177" s="56" t="s">
        <v>272</v>
      </c>
      <c r="I177" s="60" t="s">
        <v>249</v>
      </c>
      <c r="J177" s="57" t="s">
        <v>76</v>
      </c>
      <c r="K177" s="62">
        <v>0.8</v>
      </c>
      <c r="L177" s="62">
        <v>0.8</v>
      </c>
      <c r="M177" s="57" t="s">
        <v>57</v>
      </c>
      <c r="N177" s="61"/>
      <c r="O177" s="61"/>
      <c r="P177" s="61"/>
      <c r="Q177" s="61"/>
      <c r="R177" s="61"/>
      <c r="S177" s="61"/>
      <c r="T177" s="63"/>
      <c r="U177" s="63"/>
      <c r="V177" s="64" t="s">
        <v>250</v>
      </c>
      <c r="W177" s="88" t="s">
        <v>251</v>
      </c>
    </row>
    <row r="178" spans="1:23" ht="57" x14ac:dyDescent="0.25">
      <c r="A178" s="480"/>
      <c r="B178" s="476"/>
      <c r="C178" s="478" t="s">
        <v>258</v>
      </c>
      <c r="D178" s="75" t="s">
        <v>259</v>
      </c>
      <c r="E178" s="56" t="s">
        <v>247</v>
      </c>
      <c r="F178" s="57" t="s">
        <v>142</v>
      </c>
      <c r="G178" s="95" t="s">
        <v>273</v>
      </c>
      <c r="H178" s="56" t="s">
        <v>248</v>
      </c>
      <c r="I178" s="60" t="s">
        <v>249</v>
      </c>
      <c r="J178" s="57" t="s">
        <v>76</v>
      </c>
      <c r="K178" s="62">
        <v>0.95</v>
      </c>
      <c r="L178" s="62">
        <v>0.95</v>
      </c>
      <c r="M178" s="57" t="s">
        <v>57</v>
      </c>
      <c r="N178" s="61"/>
      <c r="O178" s="61"/>
      <c r="P178" s="61"/>
      <c r="Q178" s="61"/>
      <c r="R178" s="61"/>
      <c r="S178" s="61"/>
      <c r="T178" s="63"/>
      <c r="U178" s="63"/>
      <c r="V178" s="64" t="s">
        <v>250</v>
      </c>
      <c r="W178" s="88" t="s">
        <v>251</v>
      </c>
    </row>
    <row r="179" spans="1:23" ht="57" x14ac:dyDescent="0.25">
      <c r="A179" s="480"/>
      <c r="B179" s="476"/>
      <c r="C179" s="478"/>
      <c r="D179" s="75" t="s">
        <v>260</v>
      </c>
      <c r="E179" s="56" t="s">
        <v>247</v>
      </c>
      <c r="F179" s="57" t="s">
        <v>229</v>
      </c>
      <c r="G179" s="95" t="s">
        <v>274</v>
      </c>
      <c r="H179" s="56" t="s">
        <v>272</v>
      </c>
      <c r="I179" s="60" t="s">
        <v>249</v>
      </c>
      <c r="J179" s="57" t="s">
        <v>76</v>
      </c>
      <c r="K179" s="62">
        <v>0.8</v>
      </c>
      <c r="L179" s="62">
        <v>0.8</v>
      </c>
      <c r="M179" s="57" t="s">
        <v>57</v>
      </c>
      <c r="N179" s="61"/>
      <c r="O179" s="61"/>
      <c r="P179" s="61"/>
      <c r="Q179" s="61"/>
      <c r="R179" s="61"/>
      <c r="S179" s="61"/>
      <c r="T179" s="63"/>
      <c r="U179" s="63"/>
      <c r="V179" s="64" t="s">
        <v>250</v>
      </c>
      <c r="W179" s="88" t="s">
        <v>251</v>
      </c>
    </row>
    <row r="180" spans="1:23" ht="57" x14ac:dyDescent="0.25">
      <c r="A180" s="480"/>
      <c r="B180" s="476"/>
      <c r="C180" s="478" t="s">
        <v>261</v>
      </c>
      <c r="D180" s="75" t="s">
        <v>262</v>
      </c>
      <c r="E180" s="56" t="s">
        <v>247</v>
      </c>
      <c r="F180" s="57" t="s">
        <v>142</v>
      </c>
      <c r="G180" s="95" t="s">
        <v>273</v>
      </c>
      <c r="H180" s="56" t="s">
        <v>248</v>
      </c>
      <c r="I180" s="60" t="s">
        <v>249</v>
      </c>
      <c r="J180" s="57" t="s">
        <v>76</v>
      </c>
      <c r="K180" s="62">
        <v>0.95</v>
      </c>
      <c r="L180" s="62">
        <v>0.95</v>
      </c>
      <c r="M180" s="57" t="s">
        <v>57</v>
      </c>
      <c r="N180" s="61"/>
      <c r="O180" s="61"/>
      <c r="P180" s="61"/>
      <c r="Q180" s="61"/>
      <c r="R180" s="61"/>
      <c r="S180" s="61"/>
      <c r="T180" s="63"/>
      <c r="U180" s="63"/>
      <c r="V180" s="64" t="s">
        <v>250</v>
      </c>
      <c r="W180" s="88" t="s">
        <v>251</v>
      </c>
    </row>
    <row r="181" spans="1:23" ht="57" x14ac:dyDescent="0.25">
      <c r="A181" s="480"/>
      <c r="B181" s="476"/>
      <c r="C181" s="478"/>
      <c r="D181" s="75" t="s">
        <v>263</v>
      </c>
      <c r="E181" s="56" t="s">
        <v>247</v>
      </c>
      <c r="F181" s="57" t="s">
        <v>229</v>
      </c>
      <c r="G181" s="95" t="s">
        <v>274</v>
      </c>
      <c r="H181" s="56" t="s">
        <v>272</v>
      </c>
      <c r="I181" s="60" t="s">
        <v>249</v>
      </c>
      <c r="J181" s="57" t="s">
        <v>76</v>
      </c>
      <c r="K181" s="62">
        <v>0.8</v>
      </c>
      <c r="L181" s="62">
        <v>0.8</v>
      </c>
      <c r="M181" s="57" t="s">
        <v>57</v>
      </c>
      <c r="N181" s="61"/>
      <c r="O181" s="61"/>
      <c r="P181" s="61"/>
      <c r="Q181" s="61"/>
      <c r="R181" s="61"/>
      <c r="S181" s="61"/>
      <c r="T181" s="63"/>
      <c r="U181" s="63"/>
      <c r="V181" s="64" t="s">
        <v>250</v>
      </c>
      <c r="W181" s="88" t="s">
        <v>251</v>
      </c>
    </row>
    <row r="182" spans="1:23" ht="57" x14ac:dyDescent="0.25">
      <c r="A182" s="480"/>
      <c r="B182" s="476"/>
      <c r="C182" s="478" t="s">
        <v>264</v>
      </c>
      <c r="D182" s="75" t="s">
        <v>265</v>
      </c>
      <c r="E182" s="56" t="s">
        <v>247</v>
      </c>
      <c r="F182" s="479" t="s">
        <v>229</v>
      </c>
      <c r="G182" s="479" t="s">
        <v>275</v>
      </c>
      <c r="H182" s="475" t="s">
        <v>276</v>
      </c>
      <c r="I182" s="60" t="s">
        <v>249</v>
      </c>
      <c r="J182" s="479" t="s">
        <v>76</v>
      </c>
      <c r="K182" s="509">
        <v>0.7</v>
      </c>
      <c r="L182" s="509">
        <v>0.7</v>
      </c>
      <c r="M182" s="479" t="s">
        <v>57</v>
      </c>
      <c r="N182" s="61"/>
      <c r="O182" s="61"/>
      <c r="P182" s="61"/>
      <c r="Q182" s="61"/>
      <c r="R182" s="61"/>
      <c r="S182" s="61"/>
      <c r="T182" s="63"/>
      <c r="U182" s="63"/>
      <c r="V182" s="64" t="s">
        <v>250</v>
      </c>
      <c r="W182" s="88" t="s">
        <v>251</v>
      </c>
    </row>
    <row r="183" spans="1:23" ht="57" x14ac:dyDescent="0.25">
      <c r="A183" s="480"/>
      <c r="B183" s="476"/>
      <c r="C183" s="478"/>
      <c r="D183" s="75" t="s">
        <v>266</v>
      </c>
      <c r="E183" s="56" t="s">
        <v>247</v>
      </c>
      <c r="F183" s="480"/>
      <c r="G183" s="480"/>
      <c r="H183" s="476"/>
      <c r="I183" s="60" t="s">
        <v>249</v>
      </c>
      <c r="J183" s="480"/>
      <c r="K183" s="480"/>
      <c r="L183" s="480"/>
      <c r="M183" s="480"/>
      <c r="N183" s="61"/>
      <c r="O183" s="61"/>
      <c r="P183" s="61"/>
      <c r="Q183" s="61"/>
      <c r="R183" s="61"/>
      <c r="S183" s="61"/>
      <c r="T183" s="63"/>
      <c r="U183" s="63"/>
      <c r="V183" s="64" t="s">
        <v>250</v>
      </c>
      <c r="W183" s="88" t="s">
        <v>251</v>
      </c>
    </row>
    <row r="184" spans="1:23" ht="57" x14ac:dyDescent="0.25">
      <c r="A184" s="481"/>
      <c r="B184" s="477"/>
      <c r="C184" s="478"/>
      <c r="D184" s="75" t="s">
        <v>267</v>
      </c>
      <c r="E184" s="56" t="s">
        <v>247</v>
      </c>
      <c r="F184" s="481"/>
      <c r="G184" s="481"/>
      <c r="H184" s="477"/>
      <c r="I184" s="60" t="s">
        <v>249</v>
      </c>
      <c r="J184" s="481"/>
      <c r="K184" s="481"/>
      <c r="L184" s="481"/>
      <c r="M184" s="481"/>
      <c r="N184" s="61"/>
      <c r="O184" s="61"/>
      <c r="P184" s="61"/>
      <c r="Q184" s="61"/>
      <c r="R184" s="61"/>
      <c r="S184" s="61"/>
      <c r="T184" s="63"/>
      <c r="U184" s="63"/>
      <c r="V184" s="64" t="s">
        <v>250</v>
      </c>
      <c r="W184" s="88" t="s">
        <v>251</v>
      </c>
    </row>
  </sheetData>
  <autoFilter ref="A12:W184">
    <filterColumn colId="13" showButton="0"/>
    <filterColumn colId="14" showButton="0"/>
    <filterColumn colId="15" showButton="0"/>
    <filterColumn colId="16" showButton="0"/>
    <filterColumn colId="17" showButton="0"/>
    <filterColumn colId="18" showButton="0"/>
    <filterColumn colId="19" showButton="0"/>
  </autoFilter>
  <mergeCells count="376">
    <mergeCell ref="V87:V89"/>
    <mergeCell ref="W87:W89"/>
    <mergeCell ref="F87:F89"/>
    <mergeCell ref="G90:G92"/>
    <mergeCell ref="F90:F92"/>
    <mergeCell ref="H90:H92"/>
    <mergeCell ref="K90:K92"/>
    <mergeCell ref="I90:I92"/>
    <mergeCell ref="J90:J92"/>
    <mergeCell ref="L90:L92"/>
    <mergeCell ref="M90:M92"/>
    <mergeCell ref="N90:N92"/>
    <mergeCell ref="O90:O92"/>
    <mergeCell ref="P90:P92"/>
    <mergeCell ref="Q90:Q92"/>
    <mergeCell ref="R90:R92"/>
    <mergeCell ref="S90:S92"/>
    <mergeCell ref="T90:T92"/>
    <mergeCell ref="U90:U92"/>
    <mergeCell ref="V90:V92"/>
    <mergeCell ref="W90:W92"/>
    <mergeCell ref="M87:M89"/>
    <mergeCell ref="N87:N89"/>
    <mergeCell ref="O87:O89"/>
    <mergeCell ref="P87:P89"/>
    <mergeCell ref="Q87:Q89"/>
    <mergeCell ref="R87:R89"/>
    <mergeCell ref="S87:S89"/>
    <mergeCell ref="T87:T89"/>
    <mergeCell ref="U87:U89"/>
    <mergeCell ref="B87:B92"/>
    <mergeCell ref="A87:A92"/>
    <mergeCell ref="E87:E92"/>
    <mergeCell ref="G87:G89"/>
    <mergeCell ref="H87:H89"/>
    <mergeCell ref="I87:I89"/>
    <mergeCell ref="J87:J89"/>
    <mergeCell ref="K87:K89"/>
    <mergeCell ref="L87:L89"/>
    <mergeCell ref="H182:H184"/>
    <mergeCell ref="J182:J184"/>
    <mergeCell ref="K182:K184"/>
    <mergeCell ref="L182:L184"/>
    <mergeCell ref="M182:M184"/>
    <mergeCell ref="A171:A184"/>
    <mergeCell ref="B171:B184"/>
    <mergeCell ref="C171:C174"/>
    <mergeCell ref="C175:C177"/>
    <mergeCell ref="C178:C179"/>
    <mergeCell ref="C180:C181"/>
    <mergeCell ref="C182:C184"/>
    <mergeCell ref="F182:F184"/>
    <mergeCell ref="G182:G184"/>
    <mergeCell ref="M164:M168"/>
    <mergeCell ref="V164:V170"/>
    <mergeCell ref="G169:G170"/>
    <mergeCell ref="H169:H170"/>
    <mergeCell ref="I169:I170"/>
    <mergeCell ref="J169:J170"/>
    <mergeCell ref="K169:K170"/>
    <mergeCell ref="L169:L170"/>
    <mergeCell ref="M169:M170"/>
    <mergeCell ref="A164:A170"/>
    <mergeCell ref="B164:B170"/>
    <mergeCell ref="C164:C170"/>
    <mergeCell ref="G164:G168"/>
    <mergeCell ref="H164:H168"/>
    <mergeCell ref="I164:I168"/>
    <mergeCell ref="J164:J168"/>
    <mergeCell ref="K164:K168"/>
    <mergeCell ref="L164:L168"/>
    <mergeCell ref="F164:F168"/>
    <mergeCell ref="R97:R100"/>
    <mergeCell ref="S97:S100"/>
    <mergeCell ref="T97:T100"/>
    <mergeCell ref="U97:U100"/>
    <mergeCell ref="V97:V100"/>
    <mergeCell ref="W97:W100"/>
    <mergeCell ref="I97:I100"/>
    <mergeCell ref="J97:J100"/>
    <mergeCell ref="K97:K100"/>
    <mergeCell ref="L97:L100"/>
    <mergeCell ref="M97:M100"/>
    <mergeCell ref="N97:N100"/>
    <mergeCell ref="O97:O100"/>
    <mergeCell ref="P97:P100"/>
    <mergeCell ref="Q97:Q100"/>
    <mergeCell ref="F51:F59"/>
    <mergeCell ref="C63:C64"/>
    <mergeCell ref="A97:A100"/>
    <mergeCell ref="B97:B100"/>
    <mergeCell ref="C97:C100"/>
    <mergeCell ref="E97:E100"/>
    <mergeCell ref="F97:F100"/>
    <mergeCell ref="G97:G100"/>
    <mergeCell ref="H97:H100"/>
    <mergeCell ref="C65:C66"/>
    <mergeCell ref="C67:C74"/>
    <mergeCell ref="C75:C79"/>
    <mergeCell ref="C80:C82"/>
    <mergeCell ref="C83:C86"/>
    <mergeCell ref="A65:A86"/>
    <mergeCell ref="B65:B86"/>
    <mergeCell ref="E65:E86"/>
    <mergeCell ref="F65:F86"/>
    <mergeCell ref="G83:G86"/>
    <mergeCell ref="H83:H86"/>
    <mergeCell ref="G67:G74"/>
    <mergeCell ref="H67:H74"/>
    <mergeCell ref="C87:C89"/>
    <mergeCell ref="C90:C92"/>
    <mergeCell ref="C36:C40"/>
    <mergeCell ref="C41:C43"/>
    <mergeCell ref="C44:C47"/>
    <mergeCell ref="C48:C50"/>
    <mergeCell ref="C51:C59"/>
    <mergeCell ref="A36:A64"/>
    <mergeCell ref="B36:B64"/>
    <mergeCell ref="E36:E64"/>
    <mergeCell ref="A10:W10"/>
    <mergeCell ref="H23:H24"/>
    <mergeCell ref="I23:I24"/>
    <mergeCell ref="J23:J24"/>
    <mergeCell ref="I15:I18"/>
    <mergeCell ref="J15:J18"/>
    <mergeCell ref="K15:K18"/>
    <mergeCell ref="L15:L18"/>
    <mergeCell ref="B14:B31"/>
    <mergeCell ref="A14:A31"/>
    <mergeCell ref="F14:F31"/>
    <mergeCell ref="G21:G22"/>
    <mergeCell ref="H21:H22"/>
    <mergeCell ref="G15:G18"/>
    <mergeCell ref="H15:H18"/>
    <mergeCell ref="C23:C27"/>
    <mergeCell ref="B1:V4"/>
    <mergeCell ref="W12:W13"/>
    <mergeCell ref="A1:A4"/>
    <mergeCell ref="A12:A13"/>
    <mergeCell ref="B12:B13"/>
    <mergeCell ref="E12:E13"/>
    <mergeCell ref="H12:H13"/>
    <mergeCell ref="F12:F13"/>
    <mergeCell ref="V12:V13"/>
    <mergeCell ref="B6:F6"/>
    <mergeCell ref="B7:F7"/>
    <mergeCell ref="B8:F8"/>
    <mergeCell ref="J12:J13"/>
    <mergeCell ref="G12:G13"/>
    <mergeCell ref="K12:K13"/>
    <mergeCell ref="N12:U12"/>
    <mergeCell ref="M12:M13"/>
    <mergeCell ref="L12:L13"/>
    <mergeCell ref="D12:D13"/>
    <mergeCell ref="C12:C13"/>
    <mergeCell ref="I12:I13"/>
    <mergeCell ref="C21:C22"/>
    <mergeCell ref="C28:C31"/>
    <mergeCell ref="C19:C20"/>
    <mergeCell ref="C14:C18"/>
    <mergeCell ref="M28:M31"/>
    <mergeCell ref="M21:M22"/>
    <mergeCell ref="M23:M24"/>
    <mergeCell ref="M19:M20"/>
    <mergeCell ref="M15:M18"/>
    <mergeCell ref="K23:K24"/>
    <mergeCell ref="L23:L24"/>
    <mergeCell ref="G28:G31"/>
    <mergeCell ref="H28:H31"/>
    <mergeCell ref="I28:I31"/>
    <mergeCell ref="J28:J31"/>
    <mergeCell ref="K28:K31"/>
    <mergeCell ref="L28:L31"/>
    <mergeCell ref="K19:K20"/>
    <mergeCell ref="L19:L20"/>
    <mergeCell ref="I21:I22"/>
    <mergeCell ref="J21:J22"/>
    <mergeCell ref="K21:K22"/>
    <mergeCell ref="L21:L22"/>
    <mergeCell ref="G19:G20"/>
    <mergeCell ref="H19:H20"/>
    <mergeCell ref="I19:I20"/>
    <mergeCell ref="J19:J20"/>
    <mergeCell ref="G23:G24"/>
    <mergeCell ref="V15:V18"/>
    <mergeCell ref="W15:W18"/>
    <mergeCell ref="N15:N18"/>
    <mergeCell ref="O15:O18"/>
    <mergeCell ref="P15:P18"/>
    <mergeCell ref="Q15:Q18"/>
    <mergeCell ref="R15:R18"/>
    <mergeCell ref="S15:S18"/>
    <mergeCell ref="T15:T18"/>
    <mergeCell ref="U15:U18"/>
    <mergeCell ref="S19:S20"/>
    <mergeCell ref="T19:T20"/>
    <mergeCell ref="U19:U20"/>
    <mergeCell ref="V19:V20"/>
    <mergeCell ref="W19:W20"/>
    <mergeCell ref="N19:N20"/>
    <mergeCell ref="O19:O20"/>
    <mergeCell ref="P19:P20"/>
    <mergeCell ref="Q19:Q20"/>
    <mergeCell ref="R19:R20"/>
    <mergeCell ref="S21:S22"/>
    <mergeCell ref="T21:T22"/>
    <mergeCell ref="U21:U22"/>
    <mergeCell ref="V21:V22"/>
    <mergeCell ref="W21:W22"/>
    <mergeCell ref="N21:N22"/>
    <mergeCell ref="O21:O22"/>
    <mergeCell ref="P21:P22"/>
    <mergeCell ref="Q21:Q22"/>
    <mergeCell ref="R21:R22"/>
    <mergeCell ref="S23:S24"/>
    <mergeCell ref="T23:T24"/>
    <mergeCell ref="U23:U24"/>
    <mergeCell ref="V23:V24"/>
    <mergeCell ref="W23:W24"/>
    <mergeCell ref="N23:N24"/>
    <mergeCell ref="O23:O24"/>
    <mergeCell ref="P23:P24"/>
    <mergeCell ref="Q23:Q24"/>
    <mergeCell ref="R23:R24"/>
    <mergeCell ref="T28:T31"/>
    <mergeCell ref="U28:U31"/>
    <mergeCell ref="V28:V31"/>
    <mergeCell ref="W28:W31"/>
    <mergeCell ref="N28:N31"/>
    <mergeCell ref="O28:O31"/>
    <mergeCell ref="P28:P31"/>
    <mergeCell ref="Q28:Q31"/>
    <mergeCell ref="R28:R31"/>
    <mergeCell ref="I67:I74"/>
    <mergeCell ref="J67:J74"/>
    <mergeCell ref="H75:H79"/>
    <mergeCell ref="G75:G79"/>
    <mergeCell ref="I75:I79"/>
    <mergeCell ref="J75:J79"/>
    <mergeCell ref="S28:S31"/>
    <mergeCell ref="I83:I86"/>
    <mergeCell ref="K67:K74"/>
    <mergeCell ref="L67:L74"/>
    <mergeCell ref="M67:M74"/>
    <mergeCell ref="N67:N74"/>
    <mergeCell ref="O67:O74"/>
    <mergeCell ref="P67:P74"/>
    <mergeCell ref="Q67:Q74"/>
    <mergeCell ref="J83:J86"/>
    <mergeCell ref="K83:K86"/>
    <mergeCell ref="L83:L86"/>
    <mergeCell ref="M83:M86"/>
    <mergeCell ref="N83:N86"/>
    <mergeCell ref="O83:O86"/>
    <mergeCell ref="P83:P86"/>
    <mergeCell ref="Q83:Q86"/>
    <mergeCell ref="K75:K79"/>
    <mergeCell ref="L75:L79"/>
    <mergeCell ref="M75:M79"/>
    <mergeCell ref="N75:N79"/>
    <mergeCell ref="O75:O79"/>
    <mergeCell ref="P75:P79"/>
    <mergeCell ref="Q75:Q79"/>
    <mergeCell ref="R75:R79"/>
    <mergeCell ref="S75:S79"/>
    <mergeCell ref="R83:R86"/>
    <mergeCell ref="S83:S86"/>
    <mergeCell ref="V83:V86"/>
    <mergeCell ref="R67:R74"/>
    <mergeCell ref="S67:S74"/>
    <mergeCell ref="T67:T74"/>
    <mergeCell ref="U67:U74"/>
    <mergeCell ref="V67:V74"/>
    <mergeCell ref="W67:W74"/>
    <mergeCell ref="T75:T79"/>
    <mergeCell ref="U75:U79"/>
    <mergeCell ref="V75:V79"/>
    <mergeCell ref="W75:W79"/>
    <mergeCell ref="N102:N133"/>
    <mergeCell ref="O102:O133"/>
    <mergeCell ref="P102:P133"/>
    <mergeCell ref="Q102:Q133"/>
    <mergeCell ref="R102:R133"/>
    <mergeCell ref="A102:A133"/>
    <mergeCell ref="B102:B133"/>
    <mergeCell ref="E102:E133"/>
    <mergeCell ref="F102:F133"/>
    <mergeCell ref="G102:G133"/>
    <mergeCell ref="H102:H133"/>
    <mergeCell ref="I102:I133"/>
    <mergeCell ref="J102:J133"/>
    <mergeCell ref="K102:K133"/>
    <mergeCell ref="F134:F137"/>
    <mergeCell ref="G134:G137"/>
    <mergeCell ref="H134:H137"/>
    <mergeCell ref="I134:I152"/>
    <mergeCell ref="J134:J152"/>
    <mergeCell ref="E139:E152"/>
    <mergeCell ref="F139:F152"/>
    <mergeCell ref="G139:G152"/>
    <mergeCell ref="H139:H152"/>
    <mergeCell ref="V134:V152"/>
    <mergeCell ref="W134:W152"/>
    <mergeCell ref="I36:I64"/>
    <mergeCell ref="N134:N152"/>
    <mergeCell ref="O134:O152"/>
    <mergeCell ref="P134:P152"/>
    <mergeCell ref="Q134:Q152"/>
    <mergeCell ref="R134:R152"/>
    <mergeCell ref="S134:S152"/>
    <mergeCell ref="T134:T152"/>
    <mergeCell ref="U134:U152"/>
    <mergeCell ref="S102:S133"/>
    <mergeCell ref="T102:T133"/>
    <mergeCell ref="U102:U133"/>
    <mergeCell ref="V102:V133"/>
    <mergeCell ref="W102:W133"/>
    <mergeCell ref="K134:K152"/>
    <mergeCell ref="M134:M152"/>
    <mergeCell ref="L134:L152"/>
    <mergeCell ref="L102:L133"/>
    <mergeCell ref="M102:M133"/>
    <mergeCell ref="T83:T86"/>
    <mergeCell ref="U83:U86"/>
    <mergeCell ref="W83:W86"/>
    <mergeCell ref="A154:A163"/>
    <mergeCell ref="B154:B163"/>
    <mergeCell ref="C154:C155"/>
    <mergeCell ref="C156:C157"/>
    <mergeCell ref="C158:C162"/>
    <mergeCell ref="A93:A96"/>
    <mergeCell ref="B93:B96"/>
    <mergeCell ref="C93:C96"/>
    <mergeCell ref="E93:E96"/>
    <mergeCell ref="A134:A152"/>
    <mergeCell ref="B134:B152"/>
    <mergeCell ref="C134:C142"/>
    <mergeCell ref="E134:E137"/>
    <mergeCell ref="C143:C152"/>
    <mergeCell ref="C102:C121"/>
    <mergeCell ref="C122:C133"/>
    <mergeCell ref="D97:D100"/>
    <mergeCell ref="G93:G94"/>
    <mergeCell ref="H93:H94"/>
    <mergeCell ref="G95:G96"/>
    <mergeCell ref="H95:H96"/>
    <mergeCell ref="I93:I94"/>
    <mergeCell ref="I95:I96"/>
    <mergeCell ref="J93:J94"/>
    <mergeCell ref="J95:J96"/>
    <mergeCell ref="K95:K96"/>
    <mergeCell ref="K93:K94"/>
    <mergeCell ref="L93:L94"/>
    <mergeCell ref="L95:L96"/>
    <mergeCell ref="M93:M94"/>
    <mergeCell ref="M95:M96"/>
    <mergeCell ref="N93:N94"/>
    <mergeCell ref="O93:O94"/>
    <mergeCell ref="P93:P94"/>
    <mergeCell ref="Q93:Q94"/>
    <mergeCell ref="R93:R94"/>
    <mergeCell ref="S93:S94"/>
    <mergeCell ref="T93:T94"/>
    <mergeCell ref="U93:U94"/>
    <mergeCell ref="V93:V94"/>
    <mergeCell ref="W93:W94"/>
    <mergeCell ref="N95:N96"/>
    <mergeCell ref="O95:O96"/>
    <mergeCell ref="P95:P96"/>
    <mergeCell ref="Q95:Q96"/>
    <mergeCell ref="R95:R96"/>
    <mergeCell ref="S95:S96"/>
    <mergeCell ref="T95:T96"/>
    <mergeCell ref="U95:U96"/>
    <mergeCell ref="V95:V96"/>
    <mergeCell ref="W95:W96"/>
  </mergeCells>
  <pageMargins left="0.23622047244094491" right="0.23622047244094491" top="0.74803149606299213" bottom="0.74803149606299213" header="0.31496062992125984" footer="0.31496062992125984"/>
  <pageSetup paperSize="14" scale="59"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46"/>
  <sheetViews>
    <sheetView topLeftCell="A11" workbookViewId="0">
      <selection activeCell="A55" sqref="A55"/>
    </sheetView>
  </sheetViews>
  <sheetFormatPr baseColWidth="10" defaultColWidth="11.42578125" defaultRowHeight="12.75" x14ac:dyDescent="0.25"/>
  <cols>
    <col min="1" max="1" width="50.28515625" style="134" customWidth="1"/>
    <col min="2" max="2" width="43.28515625" style="134" customWidth="1"/>
    <col min="3" max="3" width="46.5703125" style="133" customWidth="1"/>
    <col min="4" max="4" width="60.85546875" style="133" customWidth="1"/>
    <col min="5" max="5" width="37.42578125" style="133" customWidth="1"/>
    <col min="6" max="6" width="19.42578125" style="133" customWidth="1"/>
    <col min="7" max="7" width="18.140625" style="133" bestFit="1" customWidth="1"/>
    <col min="8" max="8" width="28.7109375" style="133" customWidth="1"/>
    <col min="9" max="9" width="31.42578125" style="118" customWidth="1"/>
    <col min="10" max="10" width="17" style="133" customWidth="1"/>
    <col min="11" max="11" width="18.140625" style="133" hidden="1" customWidth="1"/>
    <col min="12" max="12" width="16.42578125" style="133" customWidth="1"/>
    <col min="13" max="13" width="18.140625" style="133" customWidth="1"/>
    <col min="14" max="14" width="13.7109375" style="133" customWidth="1"/>
    <col min="15" max="15" width="16.140625" style="133" customWidth="1"/>
    <col min="16" max="16" width="16.42578125" style="133" bestFit="1" customWidth="1"/>
    <col min="17" max="17" width="13" style="133" bestFit="1" customWidth="1"/>
    <col min="18" max="18" width="15.42578125" style="133" bestFit="1" customWidth="1"/>
    <col min="19" max="19" width="14.28515625" style="133" bestFit="1" customWidth="1"/>
    <col min="20" max="20" width="14.28515625" style="133" customWidth="1"/>
    <col min="21" max="21" width="30" style="133" bestFit="1" customWidth="1"/>
    <col min="22" max="22" width="36.5703125" style="133" customWidth="1"/>
    <col min="23" max="23" width="48.5703125" style="133" customWidth="1"/>
    <col min="24" max="16384" width="11.42578125" style="133"/>
  </cols>
  <sheetData>
    <row r="1" spans="1:42" ht="24.75" hidden="1" customHeight="1" x14ac:dyDescent="0.35">
      <c r="A1" s="527"/>
      <c r="B1" s="528" t="s">
        <v>32</v>
      </c>
      <c r="C1" s="528"/>
      <c r="D1" s="528"/>
      <c r="E1" s="528"/>
      <c r="F1" s="528"/>
      <c r="G1" s="528"/>
      <c r="H1" s="528"/>
      <c r="I1" s="528"/>
      <c r="J1" s="528"/>
      <c r="K1" s="528"/>
      <c r="L1" s="528"/>
      <c r="M1" s="528"/>
      <c r="N1" s="528"/>
      <c r="O1" s="528"/>
      <c r="P1" s="528"/>
      <c r="Q1" s="528"/>
      <c r="R1" s="528"/>
      <c r="S1" s="528"/>
      <c r="T1" s="528"/>
      <c r="U1" s="528"/>
      <c r="V1" s="528"/>
      <c r="W1" s="115" t="s">
        <v>31</v>
      </c>
      <c r="X1" s="117"/>
      <c r="Y1" s="117"/>
      <c r="Z1" s="117"/>
      <c r="AA1" s="117"/>
      <c r="AB1" s="117"/>
      <c r="AC1" s="117"/>
      <c r="AD1" s="117"/>
      <c r="AE1" s="117"/>
      <c r="AF1" s="117"/>
      <c r="AG1" s="117"/>
      <c r="AH1" s="117"/>
      <c r="AI1" s="117"/>
      <c r="AJ1" s="117"/>
      <c r="AK1" s="117"/>
      <c r="AL1" s="117"/>
      <c r="AM1" s="117"/>
      <c r="AN1" s="117"/>
      <c r="AP1" s="117"/>
    </row>
    <row r="2" spans="1:42" ht="24.75" hidden="1" customHeight="1" x14ac:dyDescent="0.35">
      <c r="A2" s="527"/>
      <c r="B2" s="528"/>
      <c r="C2" s="528"/>
      <c r="D2" s="528"/>
      <c r="E2" s="528"/>
      <c r="F2" s="528"/>
      <c r="G2" s="528"/>
      <c r="H2" s="528"/>
      <c r="I2" s="528"/>
      <c r="J2" s="528"/>
      <c r="K2" s="528"/>
      <c r="L2" s="528"/>
      <c r="M2" s="528"/>
      <c r="N2" s="528"/>
      <c r="O2" s="528"/>
      <c r="P2" s="528"/>
      <c r="Q2" s="528"/>
      <c r="R2" s="528"/>
      <c r="S2" s="528"/>
      <c r="T2" s="528"/>
      <c r="U2" s="528"/>
      <c r="V2" s="528"/>
      <c r="W2" s="115" t="s">
        <v>0</v>
      </c>
      <c r="X2" s="117"/>
      <c r="Y2" s="117"/>
      <c r="Z2" s="117"/>
      <c r="AA2" s="117"/>
      <c r="AB2" s="117"/>
      <c r="AC2" s="117"/>
      <c r="AD2" s="117"/>
      <c r="AE2" s="117"/>
      <c r="AF2" s="117"/>
      <c r="AG2" s="117"/>
      <c r="AH2" s="117"/>
      <c r="AI2" s="117"/>
      <c r="AJ2" s="117"/>
      <c r="AK2" s="117"/>
      <c r="AL2" s="117"/>
      <c r="AM2" s="117"/>
      <c r="AN2" s="117"/>
      <c r="AP2" s="117"/>
    </row>
    <row r="3" spans="1:42" ht="24.75" hidden="1" customHeight="1" x14ac:dyDescent="0.35">
      <c r="A3" s="527"/>
      <c r="B3" s="528"/>
      <c r="C3" s="528"/>
      <c r="D3" s="528"/>
      <c r="E3" s="528"/>
      <c r="F3" s="528"/>
      <c r="G3" s="528"/>
      <c r="H3" s="528"/>
      <c r="I3" s="528"/>
      <c r="J3" s="528"/>
      <c r="K3" s="528"/>
      <c r="L3" s="528"/>
      <c r="M3" s="528"/>
      <c r="N3" s="528"/>
      <c r="O3" s="528"/>
      <c r="P3" s="528"/>
      <c r="Q3" s="528"/>
      <c r="R3" s="528"/>
      <c r="S3" s="528"/>
      <c r="T3" s="528"/>
      <c r="U3" s="528"/>
      <c r="V3" s="528"/>
      <c r="W3" s="115" t="s">
        <v>8</v>
      </c>
      <c r="X3" s="117"/>
      <c r="Y3" s="117"/>
      <c r="Z3" s="117"/>
      <c r="AA3" s="117"/>
      <c r="AB3" s="117"/>
      <c r="AC3" s="117"/>
      <c r="AD3" s="117"/>
      <c r="AE3" s="117"/>
      <c r="AF3" s="117"/>
      <c r="AG3" s="117"/>
      <c r="AH3" s="117"/>
      <c r="AI3" s="117"/>
      <c r="AJ3" s="117"/>
      <c r="AK3" s="117"/>
      <c r="AL3" s="117"/>
      <c r="AM3" s="117"/>
      <c r="AN3" s="117"/>
      <c r="AP3" s="117"/>
    </row>
    <row r="4" spans="1:42" ht="24.75" hidden="1" customHeight="1" x14ac:dyDescent="0.35">
      <c r="A4" s="527"/>
      <c r="B4" s="528"/>
      <c r="C4" s="528"/>
      <c r="D4" s="528"/>
      <c r="E4" s="528"/>
      <c r="F4" s="528"/>
      <c r="G4" s="528"/>
      <c r="H4" s="528"/>
      <c r="I4" s="528"/>
      <c r="J4" s="528"/>
      <c r="K4" s="528"/>
      <c r="L4" s="528"/>
      <c r="M4" s="528"/>
      <c r="N4" s="528"/>
      <c r="O4" s="528"/>
      <c r="P4" s="528"/>
      <c r="Q4" s="528"/>
      <c r="R4" s="528"/>
      <c r="S4" s="528"/>
      <c r="T4" s="528"/>
      <c r="U4" s="528"/>
      <c r="V4" s="528"/>
      <c r="W4" s="115" t="s">
        <v>1</v>
      </c>
      <c r="X4" s="117"/>
      <c r="Y4" s="117"/>
      <c r="Z4" s="117"/>
      <c r="AA4" s="117"/>
      <c r="AB4" s="117"/>
      <c r="AC4" s="117"/>
      <c r="AD4" s="117"/>
      <c r="AE4" s="117"/>
      <c r="AF4" s="117"/>
      <c r="AG4" s="117"/>
      <c r="AH4" s="117"/>
      <c r="AI4" s="117"/>
      <c r="AJ4" s="117"/>
      <c r="AK4" s="117"/>
      <c r="AL4" s="117"/>
      <c r="AM4" s="117"/>
      <c r="AN4" s="117"/>
      <c r="AP4" s="117"/>
    </row>
    <row r="5" spans="1:42" ht="12.95" hidden="1" x14ac:dyDescent="0.35">
      <c r="X5" s="135"/>
      <c r="Y5" s="135"/>
      <c r="Z5" s="135"/>
      <c r="AA5" s="135"/>
      <c r="AB5" s="135"/>
      <c r="AC5" s="135"/>
      <c r="AD5" s="135"/>
      <c r="AE5" s="135"/>
      <c r="AF5" s="135"/>
      <c r="AG5" s="135"/>
      <c r="AH5" s="135"/>
      <c r="AI5" s="135"/>
      <c r="AJ5" s="135"/>
      <c r="AK5" s="135"/>
      <c r="AL5" s="135"/>
      <c r="AM5" s="135"/>
      <c r="AN5" s="135"/>
      <c r="AO5" s="135"/>
      <c r="AP5" s="135"/>
    </row>
    <row r="6" spans="1:42" ht="12.95" hidden="1" x14ac:dyDescent="0.35">
      <c r="A6" s="136" t="s">
        <v>3</v>
      </c>
      <c r="B6" s="529" t="s">
        <v>376</v>
      </c>
      <c r="C6" s="529"/>
      <c r="D6" s="529"/>
      <c r="E6" s="529"/>
      <c r="F6" s="529"/>
      <c r="G6" s="137"/>
      <c r="I6" s="122"/>
      <c r="M6" s="137"/>
      <c r="N6" s="137"/>
      <c r="O6" s="137"/>
      <c r="P6" s="137"/>
      <c r="Q6" s="137"/>
      <c r="R6" s="137"/>
      <c r="S6" s="137"/>
      <c r="T6" s="137"/>
      <c r="U6" s="137"/>
      <c r="V6" s="137"/>
      <c r="W6" s="137"/>
      <c r="X6" s="135"/>
      <c r="Y6" s="135"/>
      <c r="Z6" s="135"/>
      <c r="AA6" s="135"/>
      <c r="AB6" s="135"/>
      <c r="AC6" s="135"/>
      <c r="AD6" s="135"/>
      <c r="AE6" s="135"/>
      <c r="AF6" s="135"/>
      <c r="AG6" s="135"/>
      <c r="AH6" s="135"/>
      <c r="AI6" s="135"/>
      <c r="AJ6" s="135"/>
      <c r="AK6" s="135"/>
      <c r="AL6" s="135"/>
      <c r="AM6" s="135"/>
      <c r="AN6" s="135"/>
      <c r="AO6" s="135"/>
      <c r="AP6" s="135"/>
    </row>
    <row r="7" spans="1:42" s="135" customFormat="1" ht="12.95" hidden="1" x14ac:dyDescent="0.35">
      <c r="A7" s="136" t="s">
        <v>4</v>
      </c>
      <c r="B7" s="529" t="s">
        <v>376</v>
      </c>
      <c r="C7" s="529"/>
      <c r="D7" s="529"/>
      <c r="E7" s="529"/>
      <c r="F7" s="529"/>
      <c r="G7" s="137"/>
      <c r="I7" s="123"/>
      <c r="M7" s="137"/>
      <c r="N7" s="137"/>
      <c r="O7" s="137"/>
      <c r="P7" s="137"/>
      <c r="Q7" s="137"/>
      <c r="R7" s="137"/>
      <c r="S7" s="137"/>
      <c r="T7" s="137"/>
      <c r="U7" s="138"/>
      <c r="V7" s="138"/>
      <c r="W7" s="137"/>
      <c r="X7" s="137"/>
      <c r="Y7" s="137"/>
      <c r="Z7" s="137"/>
    </row>
    <row r="8" spans="1:42" s="135" customFormat="1" ht="12.95" hidden="1" x14ac:dyDescent="0.35">
      <c r="A8" s="136" t="s">
        <v>5</v>
      </c>
      <c r="B8" s="529" t="s">
        <v>349</v>
      </c>
      <c r="C8" s="529"/>
      <c r="D8" s="529"/>
      <c r="E8" s="529"/>
      <c r="F8" s="529"/>
      <c r="G8" s="137"/>
      <c r="I8" s="123"/>
      <c r="M8" s="137"/>
      <c r="N8" s="137"/>
      <c r="O8" s="137"/>
      <c r="P8" s="137"/>
      <c r="Q8" s="137"/>
      <c r="R8" s="137"/>
      <c r="S8" s="137"/>
      <c r="T8" s="137"/>
      <c r="U8" s="138"/>
      <c r="V8" s="138"/>
      <c r="W8" s="137"/>
      <c r="X8" s="137"/>
      <c r="Y8" s="137"/>
      <c r="Z8" s="137"/>
    </row>
    <row r="9" spans="1:42" ht="12.95" hidden="1" x14ac:dyDescent="0.35">
      <c r="I9" s="133"/>
    </row>
    <row r="10" spans="1:42" ht="159.75" hidden="1" customHeight="1" x14ac:dyDescent="0.35">
      <c r="A10" s="522" t="s">
        <v>101</v>
      </c>
      <c r="B10" s="522"/>
      <c r="C10" s="522"/>
      <c r="D10" s="522"/>
      <c r="E10" s="522"/>
      <c r="F10" s="522"/>
      <c r="G10" s="522"/>
      <c r="H10" s="522"/>
      <c r="I10" s="522"/>
      <c r="J10" s="522"/>
      <c r="K10" s="522"/>
      <c r="L10" s="522"/>
      <c r="M10" s="522"/>
      <c r="N10" s="522"/>
      <c r="O10" s="522"/>
      <c r="P10" s="522"/>
      <c r="Q10" s="522"/>
      <c r="R10" s="522"/>
      <c r="S10" s="522"/>
      <c r="T10" s="522"/>
      <c r="U10" s="522"/>
      <c r="V10" s="522"/>
      <c r="W10" s="522"/>
      <c r="X10" s="137"/>
      <c r="Y10" s="137"/>
      <c r="Z10" s="137"/>
    </row>
    <row r="11" spans="1:42" ht="12.95" x14ac:dyDescent="0.35">
      <c r="A11" s="139"/>
      <c r="B11" s="139"/>
      <c r="C11" s="122"/>
      <c r="D11" s="122"/>
      <c r="E11" s="122"/>
      <c r="F11" s="139"/>
      <c r="G11" s="122"/>
      <c r="H11" s="139"/>
      <c r="I11" s="139"/>
      <c r="J11" s="139"/>
      <c r="K11" s="139"/>
      <c r="L11" s="139"/>
      <c r="M11" s="139"/>
      <c r="N11" s="139"/>
      <c r="O11" s="139"/>
      <c r="P11" s="139"/>
      <c r="Q11" s="139"/>
      <c r="R11" s="139"/>
      <c r="S11" s="139"/>
      <c r="T11" s="139"/>
      <c r="U11" s="139"/>
      <c r="V11" s="122"/>
      <c r="W11" s="139"/>
      <c r="X11" s="137"/>
      <c r="Y11" s="137"/>
      <c r="Z11" s="137"/>
    </row>
    <row r="12" spans="1:42" s="140" customFormat="1" x14ac:dyDescent="0.25">
      <c r="A12" s="523" t="s">
        <v>6</v>
      </c>
      <c r="B12" s="523" t="s">
        <v>7</v>
      </c>
      <c r="C12" s="523" t="s">
        <v>26</v>
      </c>
      <c r="D12" s="523" t="s">
        <v>25</v>
      </c>
      <c r="E12" s="523" t="s">
        <v>27</v>
      </c>
      <c r="F12" s="523" t="s">
        <v>16</v>
      </c>
      <c r="G12" s="524" t="s">
        <v>2</v>
      </c>
      <c r="H12" s="524" t="s">
        <v>17</v>
      </c>
      <c r="I12" s="524" t="s">
        <v>28</v>
      </c>
      <c r="J12" s="524" t="s">
        <v>15</v>
      </c>
      <c r="K12" s="524" t="s">
        <v>18</v>
      </c>
      <c r="L12" s="524" t="s">
        <v>19</v>
      </c>
      <c r="M12" s="524" t="s">
        <v>20</v>
      </c>
      <c r="N12" s="525" t="s">
        <v>21</v>
      </c>
      <c r="O12" s="525"/>
      <c r="P12" s="525"/>
      <c r="Q12" s="525"/>
      <c r="R12" s="525"/>
      <c r="S12" s="525"/>
      <c r="T12" s="525"/>
      <c r="U12" s="525"/>
      <c r="V12" s="526" t="s">
        <v>23</v>
      </c>
      <c r="W12" s="524" t="s">
        <v>22</v>
      </c>
    </row>
    <row r="13" spans="1:42" s="140" customFormat="1" ht="20.25" customHeight="1" x14ac:dyDescent="0.25">
      <c r="A13" s="523"/>
      <c r="B13" s="523"/>
      <c r="C13" s="523"/>
      <c r="D13" s="523"/>
      <c r="E13" s="523"/>
      <c r="F13" s="523"/>
      <c r="G13" s="524"/>
      <c r="H13" s="524"/>
      <c r="I13" s="524"/>
      <c r="J13" s="524"/>
      <c r="K13" s="524"/>
      <c r="L13" s="524"/>
      <c r="M13" s="524"/>
      <c r="N13" s="141" t="s">
        <v>9</v>
      </c>
      <c r="O13" s="141" t="s">
        <v>10</v>
      </c>
      <c r="P13" s="141" t="s">
        <v>11</v>
      </c>
      <c r="Q13" s="141" t="s">
        <v>12</v>
      </c>
      <c r="R13" s="141" t="s">
        <v>13</v>
      </c>
      <c r="S13" s="141" t="s">
        <v>14</v>
      </c>
      <c r="T13" s="141" t="s">
        <v>29</v>
      </c>
      <c r="U13" s="142" t="s">
        <v>30</v>
      </c>
      <c r="V13" s="526"/>
      <c r="W13" s="524"/>
    </row>
    <row r="14" spans="1:42" ht="102" x14ac:dyDescent="0.25">
      <c r="A14" s="520" t="s">
        <v>438</v>
      </c>
      <c r="B14" s="520" t="s">
        <v>439</v>
      </c>
      <c r="C14" s="143" t="s">
        <v>435</v>
      </c>
      <c r="D14" s="143" t="s">
        <v>535</v>
      </c>
      <c r="E14" s="144" t="s">
        <v>492</v>
      </c>
      <c r="F14" s="145" t="s">
        <v>142</v>
      </c>
      <c r="G14" s="144" t="s">
        <v>445</v>
      </c>
      <c r="H14" s="146" t="s">
        <v>536</v>
      </c>
      <c r="I14" s="131" t="s">
        <v>446</v>
      </c>
      <c r="J14" s="145" t="s">
        <v>76</v>
      </c>
      <c r="K14" s="145"/>
      <c r="L14" s="147">
        <v>1</v>
      </c>
      <c r="M14" s="147">
        <v>1</v>
      </c>
      <c r="N14" s="148">
        <v>1</v>
      </c>
      <c r="O14" s="148"/>
      <c r="P14" s="148"/>
      <c r="Q14" s="148"/>
      <c r="R14" s="148"/>
      <c r="S14" s="148"/>
      <c r="T14" s="148">
        <f>M14/12*(6+N14+O14+P14+Q14+R14+S14)</f>
        <v>0.58333333333333326</v>
      </c>
      <c r="U14" s="149">
        <f t="shared" ref="U14:U35" si="0">T14/L14</f>
        <v>0.58333333333333326</v>
      </c>
      <c r="V14" s="145" t="s">
        <v>450</v>
      </c>
      <c r="W14" s="144" t="s">
        <v>447</v>
      </c>
    </row>
    <row r="15" spans="1:42" ht="216.75" x14ac:dyDescent="0.25">
      <c r="A15" s="520"/>
      <c r="B15" s="520"/>
      <c r="C15" s="521" t="s">
        <v>436</v>
      </c>
      <c r="D15" s="143" t="s">
        <v>537</v>
      </c>
      <c r="E15" s="145" t="s">
        <v>59</v>
      </c>
      <c r="F15" s="145" t="s">
        <v>142</v>
      </c>
      <c r="G15" s="144" t="s">
        <v>448</v>
      </c>
      <c r="H15" s="146" t="s">
        <v>553</v>
      </c>
      <c r="I15" s="131" t="s">
        <v>449</v>
      </c>
      <c r="J15" s="145" t="s">
        <v>76</v>
      </c>
      <c r="K15" s="145"/>
      <c r="L15" s="147">
        <v>0.49</v>
      </c>
      <c r="M15" s="147">
        <v>1</v>
      </c>
      <c r="N15" s="148">
        <v>1.6E-2</v>
      </c>
      <c r="O15" s="148"/>
      <c r="P15" s="148"/>
      <c r="Q15" s="148"/>
      <c r="R15" s="148"/>
      <c r="S15" s="148"/>
      <c r="T15" s="148">
        <f>(32.8%+N15+O15+P15+Q15+R15+S15)/M15</f>
        <v>0.34399999999999997</v>
      </c>
      <c r="U15" s="149">
        <f t="shared" si="0"/>
        <v>0.70204081632653059</v>
      </c>
      <c r="V15" s="145" t="s">
        <v>450</v>
      </c>
      <c r="W15" s="144" t="s">
        <v>451</v>
      </c>
    </row>
    <row r="16" spans="1:42" ht="127.5" x14ac:dyDescent="0.25">
      <c r="A16" s="520"/>
      <c r="B16" s="520"/>
      <c r="C16" s="521"/>
      <c r="D16" s="143" t="s">
        <v>538</v>
      </c>
      <c r="E16" s="145" t="s">
        <v>59</v>
      </c>
      <c r="F16" s="145" t="s">
        <v>142</v>
      </c>
      <c r="G16" s="144" t="s">
        <v>452</v>
      </c>
      <c r="H16" s="146" t="s">
        <v>554</v>
      </c>
      <c r="I16" s="131" t="s">
        <v>449</v>
      </c>
      <c r="J16" s="145" t="s">
        <v>76</v>
      </c>
      <c r="K16" s="145"/>
      <c r="L16" s="150">
        <v>0.95</v>
      </c>
      <c r="M16" s="150">
        <v>1</v>
      </c>
      <c r="N16" s="148">
        <f>(L16/12)/3</f>
        <v>2.6388888888888889E-2</v>
      </c>
      <c r="O16" s="148"/>
      <c r="P16" s="148"/>
      <c r="Q16" s="148"/>
      <c r="R16" s="148"/>
      <c r="S16" s="148"/>
      <c r="T16" s="148">
        <f>(47.5%+N16+O16+P16+Q16+R16+S16)/M16</f>
        <v>0.50138888888888888</v>
      </c>
      <c r="U16" s="149">
        <f t="shared" si="0"/>
        <v>0.52777777777777779</v>
      </c>
      <c r="V16" s="145" t="s">
        <v>450</v>
      </c>
      <c r="W16" s="144" t="s">
        <v>453</v>
      </c>
    </row>
    <row r="17" spans="1:23" ht="63.75" x14ac:dyDescent="0.25">
      <c r="A17" s="520"/>
      <c r="B17" s="520"/>
      <c r="C17" s="521"/>
      <c r="D17" s="143" t="s">
        <v>539</v>
      </c>
      <c r="E17" s="145" t="s">
        <v>59</v>
      </c>
      <c r="F17" s="145" t="s">
        <v>142</v>
      </c>
      <c r="G17" s="144" t="s">
        <v>454</v>
      </c>
      <c r="H17" s="146" t="s">
        <v>555</v>
      </c>
      <c r="I17" s="131" t="s">
        <v>449</v>
      </c>
      <c r="J17" s="145" t="s">
        <v>76</v>
      </c>
      <c r="K17" s="145"/>
      <c r="L17" s="147">
        <v>1</v>
      </c>
      <c r="M17" s="147">
        <v>1</v>
      </c>
      <c r="N17" s="148">
        <v>0</v>
      </c>
      <c r="O17" s="148"/>
      <c r="P17" s="148"/>
      <c r="Q17" s="148"/>
      <c r="R17" s="148"/>
      <c r="S17" s="148"/>
      <c r="T17" s="148">
        <f>(50%+N17+O17+P17+Q17+R17+S17)/M17</f>
        <v>0.5</v>
      </c>
      <c r="U17" s="149">
        <f t="shared" si="0"/>
        <v>0.5</v>
      </c>
      <c r="V17" s="145" t="s">
        <v>450</v>
      </c>
      <c r="W17" s="144" t="s">
        <v>552</v>
      </c>
    </row>
    <row r="18" spans="1:23" ht="216.75" x14ac:dyDescent="0.25">
      <c r="A18" s="520"/>
      <c r="B18" s="520"/>
      <c r="C18" s="521" t="s">
        <v>577</v>
      </c>
      <c r="D18" s="143" t="s">
        <v>540</v>
      </c>
      <c r="E18" s="144" t="s">
        <v>507</v>
      </c>
      <c r="F18" s="145" t="s">
        <v>142</v>
      </c>
      <c r="G18" s="144" t="s">
        <v>455</v>
      </c>
      <c r="H18" s="146" t="s">
        <v>556</v>
      </c>
      <c r="I18" s="131" t="s">
        <v>456</v>
      </c>
      <c r="J18" s="145" t="s">
        <v>81</v>
      </c>
      <c r="K18" s="145"/>
      <c r="L18" s="145">
        <v>114</v>
      </c>
      <c r="M18" s="145">
        <v>427</v>
      </c>
      <c r="N18" s="145">
        <v>0</v>
      </c>
      <c r="O18" s="145"/>
      <c r="P18" s="145"/>
      <c r="Q18" s="145"/>
      <c r="R18" s="145"/>
      <c r="S18" s="145"/>
      <c r="T18" s="145">
        <f>1+N18+O18+P18+Q18+R18+S18</f>
        <v>1</v>
      </c>
      <c r="U18" s="148">
        <f t="shared" si="0"/>
        <v>8.771929824561403E-3</v>
      </c>
      <c r="V18" s="145" t="s">
        <v>457</v>
      </c>
      <c r="W18" s="144" t="s">
        <v>458</v>
      </c>
    </row>
    <row r="19" spans="1:23" ht="204" x14ac:dyDescent="0.25">
      <c r="A19" s="520"/>
      <c r="B19" s="520"/>
      <c r="C19" s="521"/>
      <c r="D19" s="143" t="s">
        <v>541</v>
      </c>
      <c r="E19" s="144" t="s">
        <v>507</v>
      </c>
      <c r="F19" s="145" t="s">
        <v>142</v>
      </c>
      <c r="G19" s="144" t="s">
        <v>460</v>
      </c>
      <c r="H19" s="146" t="s">
        <v>557</v>
      </c>
      <c r="I19" s="131" t="s">
        <v>459</v>
      </c>
      <c r="J19" s="145" t="s">
        <v>76</v>
      </c>
      <c r="K19" s="145"/>
      <c r="L19" s="147">
        <v>1</v>
      </c>
      <c r="M19" s="147">
        <v>1</v>
      </c>
      <c r="N19" s="148">
        <v>1</v>
      </c>
      <c r="O19" s="148"/>
      <c r="P19" s="148"/>
      <c r="Q19" s="148"/>
      <c r="R19" s="148"/>
      <c r="S19" s="148"/>
      <c r="T19" s="148">
        <f>M19/12*(6+N19+O19+P19+Q19+R19+S19)</f>
        <v>0.58333333333333326</v>
      </c>
      <c r="U19" s="149">
        <f t="shared" si="0"/>
        <v>0.58333333333333326</v>
      </c>
      <c r="V19" s="145" t="s">
        <v>450</v>
      </c>
      <c r="W19" s="144" t="s">
        <v>461</v>
      </c>
    </row>
    <row r="20" spans="1:23" ht="216.75" x14ac:dyDescent="0.25">
      <c r="A20" s="520"/>
      <c r="B20" s="520"/>
      <c r="C20" s="521"/>
      <c r="D20" s="520" t="s">
        <v>542</v>
      </c>
      <c r="E20" s="144" t="s">
        <v>507</v>
      </c>
      <c r="F20" s="145" t="s">
        <v>142</v>
      </c>
      <c r="G20" s="144" t="s">
        <v>462</v>
      </c>
      <c r="H20" s="146" t="s">
        <v>558</v>
      </c>
      <c r="I20" s="131" t="s">
        <v>456</v>
      </c>
      <c r="J20" s="145" t="s">
        <v>81</v>
      </c>
      <c r="K20" s="145"/>
      <c r="L20" s="145">
        <v>37</v>
      </c>
      <c r="M20" s="145">
        <v>610</v>
      </c>
      <c r="N20" s="145">
        <v>0</v>
      </c>
      <c r="O20" s="145"/>
      <c r="P20" s="145"/>
      <c r="Q20" s="145"/>
      <c r="R20" s="145"/>
      <c r="S20" s="145"/>
      <c r="T20" s="145">
        <f>0+N20+O20+P20+Q20+R20+S20</f>
        <v>0</v>
      </c>
      <c r="U20" s="148">
        <f t="shared" si="0"/>
        <v>0</v>
      </c>
      <c r="V20" s="145" t="s">
        <v>457</v>
      </c>
      <c r="W20" s="144" t="s">
        <v>458</v>
      </c>
    </row>
    <row r="21" spans="1:23" ht="173.25" customHeight="1" x14ac:dyDescent="0.25">
      <c r="A21" s="520"/>
      <c r="B21" s="520"/>
      <c r="C21" s="521"/>
      <c r="D21" s="520"/>
      <c r="E21" s="144" t="s">
        <v>507</v>
      </c>
      <c r="F21" s="145" t="s">
        <v>142</v>
      </c>
      <c r="G21" s="144" t="s">
        <v>525</v>
      </c>
      <c r="H21" s="146" t="s">
        <v>559</v>
      </c>
      <c r="I21" s="131" t="s">
        <v>456</v>
      </c>
      <c r="J21" s="145" t="s">
        <v>81</v>
      </c>
      <c r="K21" s="145"/>
      <c r="L21" s="145">
        <v>257</v>
      </c>
      <c r="M21" s="145" t="s">
        <v>498</v>
      </c>
      <c r="N21" s="145">
        <v>72</v>
      </c>
      <c r="O21" s="145"/>
      <c r="P21" s="145"/>
      <c r="Q21" s="145"/>
      <c r="R21" s="145"/>
      <c r="S21" s="145"/>
      <c r="T21" s="145">
        <f>120+N21+O21+P21+Q21+R21+S21</f>
        <v>192</v>
      </c>
      <c r="U21" s="148">
        <f t="shared" si="0"/>
        <v>0.74708171206225682</v>
      </c>
      <c r="V21" s="145" t="s">
        <v>515</v>
      </c>
      <c r="W21" s="144" t="s">
        <v>526</v>
      </c>
    </row>
    <row r="22" spans="1:23" ht="140.25" x14ac:dyDescent="0.25">
      <c r="A22" s="520"/>
      <c r="B22" s="520"/>
      <c r="C22" s="521"/>
      <c r="D22" s="143" t="s">
        <v>543</v>
      </c>
      <c r="E22" s="144" t="s">
        <v>507</v>
      </c>
      <c r="F22" s="145" t="s">
        <v>142</v>
      </c>
      <c r="G22" s="144" t="s">
        <v>463</v>
      </c>
      <c r="H22" s="146" t="s">
        <v>560</v>
      </c>
      <c r="I22" s="131" t="s">
        <v>456</v>
      </c>
      <c r="J22" s="145" t="s">
        <v>81</v>
      </c>
      <c r="K22" s="145"/>
      <c r="L22" s="145">
        <v>4200</v>
      </c>
      <c r="M22" s="145">
        <v>16500</v>
      </c>
      <c r="N22" s="145">
        <v>11</v>
      </c>
      <c r="O22" s="145"/>
      <c r="P22" s="145"/>
      <c r="Q22" s="145"/>
      <c r="R22" s="145"/>
      <c r="S22" s="145"/>
      <c r="T22" s="145">
        <f>3732+N22+O22+P22+Q22+R22+S22</f>
        <v>3743</v>
      </c>
      <c r="U22" s="148">
        <f t="shared" si="0"/>
        <v>0.8911904761904762</v>
      </c>
      <c r="V22" s="148" t="s">
        <v>457</v>
      </c>
      <c r="W22" s="144" t="s">
        <v>464</v>
      </c>
    </row>
    <row r="23" spans="1:23" ht="191.25" x14ac:dyDescent="0.25">
      <c r="A23" s="520"/>
      <c r="B23" s="520"/>
      <c r="C23" s="521" t="s">
        <v>578</v>
      </c>
      <c r="D23" s="521" t="s">
        <v>544</v>
      </c>
      <c r="E23" s="144" t="s">
        <v>507</v>
      </c>
      <c r="F23" s="145" t="s">
        <v>142</v>
      </c>
      <c r="G23" s="144" t="s">
        <v>465</v>
      </c>
      <c r="H23" s="146" t="s">
        <v>561</v>
      </c>
      <c r="I23" s="131" t="s">
        <v>466</v>
      </c>
      <c r="J23" s="145" t="s">
        <v>81</v>
      </c>
      <c r="K23" s="145"/>
      <c r="L23" s="145">
        <v>331</v>
      </c>
      <c r="M23" s="145">
        <v>3478</v>
      </c>
      <c r="N23" s="145">
        <v>24</v>
      </c>
      <c r="O23" s="145"/>
      <c r="P23" s="145"/>
      <c r="Q23" s="145"/>
      <c r="R23" s="145"/>
      <c r="S23" s="145"/>
      <c r="T23" s="145">
        <f>0+N23+O23+P23+Q23+R23+S23</f>
        <v>24</v>
      </c>
      <c r="U23" s="148">
        <f t="shared" si="0"/>
        <v>7.2507552870090641E-2</v>
      </c>
      <c r="V23" s="145" t="s">
        <v>457</v>
      </c>
      <c r="W23" s="144" t="s">
        <v>467</v>
      </c>
    </row>
    <row r="24" spans="1:23" ht="114.75" x14ac:dyDescent="0.25">
      <c r="A24" s="520"/>
      <c r="B24" s="520"/>
      <c r="C24" s="521"/>
      <c r="D24" s="521"/>
      <c r="E24" s="144" t="s">
        <v>508</v>
      </c>
      <c r="F24" s="145" t="s">
        <v>142</v>
      </c>
      <c r="G24" s="144" t="s">
        <v>514</v>
      </c>
      <c r="H24" s="146" t="s">
        <v>562</v>
      </c>
      <c r="I24" s="131" t="s">
        <v>469</v>
      </c>
      <c r="J24" s="145" t="s">
        <v>81</v>
      </c>
      <c r="K24" s="145"/>
      <c r="L24" s="145">
        <v>1847</v>
      </c>
      <c r="M24" s="145" t="s">
        <v>498</v>
      </c>
      <c r="N24" s="145">
        <v>0</v>
      </c>
      <c r="O24" s="145"/>
      <c r="P24" s="145"/>
      <c r="Q24" s="145"/>
      <c r="R24" s="145"/>
      <c r="S24" s="145"/>
      <c r="T24" s="145">
        <f>782+N24+O24+P24+Q24+R24+S24</f>
        <v>782</v>
      </c>
      <c r="U24" s="148">
        <f t="shared" si="0"/>
        <v>0.42338927991337305</v>
      </c>
      <c r="V24" s="145" t="s">
        <v>515</v>
      </c>
      <c r="W24" s="144" t="s">
        <v>516</v>
      </c>
    </row>
    <row r="25" spans="1:23" ht="76.5" x14ac:dyDescent="0.25">
      <c r="A25" s="520"/>
      <c r="B25" s="520"/>
      <c r="C25" s="521"/>
      <c r="D25" s="521"/>
      <c r="E25" s="144" t="s">
        <v>508</v>
      </c>
      <c r="F25" s="145" t="s">
        <v>142</v>
      </c>
      <c r="G25" s="144" t="s">
        <v>468</v>
      </c>
      <c r="H25" s="146" t="s">
        <v>563</v>
      </c>
      <c r="I25" s="131" t="s">
        <v>469</v>
      </c>
      <c r="J25" s="145" t="s">
        <v>81</v>
      </c>
      <c r="K25" s="145"/>
      <c r="L25" s="145">
        <v>563</v>
      </c>
      <c r="M25" s="145">
        <v>3864</v>
      </c>
      <c r="N25" s="145">
        <v>0</v>
      </c>
      <c r="O25" s="145"/>
      <c r="P25" s="145"/>
      <c r="Q25" s="145"/>
      <c r="R25" s="145"/>
      <c r="S25" s="145"/>
      <c r="T25" s="145" t="e">
        <f>0+N25+#REF!+#REF!+#REF!+#REF!+#REF!</f>
        <v>#REF!</v>
      </c>
      <c r="U25" s="148" t="e">
        <f t="shared" si="0"/>
        <v>#REF!</v>
      </c>
      <c r="V25" s="145" t="s">
        <v>470</v>
      </c>
      <c r="W25" s="144" t="s">
        <v>510</v>
      </c>
    </row>
    <row r="26" spans="1:23" ht="63.75" x14ac:dyDescent="0.25">
      <c r="A26" s="520"/>
      <c r="B26" s="520"/>
      <c r="C26" s="521"/>
      <c r="D26" s="521"/>
      <c r="E26" s="145" t="s">
        <v>59</v>
      </c>
      <c r="F26" s="145" t="s">
        <v>142</v>
      </c>
      <c r="G26" s="144" t="s">
        <v>518</v>
      </c>
      <c r="H26" s="146" t="s">
        <v>517</v>
      </c>
      <c r="I26" s="131" t="s">
        <v>519</v>
      </c>
      <c r="J26" s="145" t="s">
        <v>81</v>
      </c>
      <c r="K26" s="145"/>
      <c r="L26" s="145">
        <v>2864</v>
      </c>
      <c r="M26" s="145" t="s">
        <v>498</v>
      </c>
      <c r="N26" s="145">
        <v>0</v>
      </c>
      <c r="O26" s="145"/>
      <c r="P26" s="145"/>
      <c r="Q26" s="145"/>
      <c r="R26" s="145"/>
      <c r="S26" s="145"/>
      <c r="T26" s="151">
        <f>110+N26+O28+P28+Q28+R28+S28</f>
        <v>110</v>
      </c>
      <c r="U26" s="148">
        <f t="shared" si="0"/>
        <v>3.840782122905028E-2</v>
      </c>
      <c r="V26" s="145" t="s">
        <v>520</v>
      </c>
      <c r="W26" s="144" t="s">
        <v>521</v>
      </c>
    </row>
    <row r="27" spans="1:23" ht="63.75" x14ac:dyDescent="0.25">
      <c r="A27" s="520"/>
      <c r="B27" s="520"/>
      <c r="C27" s="521"/>
      <c r="D27" s="521"/>
      <c r="E27" s="145" t="s">
        <v>59</v>
      </c>
      <c r="F27" s="145" t="s">
        <v>142</v>
      </c>
      <c r="G27" s="144" t="s">
        <v>523</v>
      </c>
      <c r="H27" s="146" t="s">
        <v>522</v>
      </c>
      <c r="I27" s="131" t="s">
        <v>519</v>
      </c>
      <c r="J27" s="145" t="s">
        <v>81</v>
      </c>
      <c r="K27" s="145"/>
      <c r="L27" s="145">
        <v>331</v>
      </c>
      <c r="M27" s="145" t="s">
        <v>498</v>
      </c>
      <c r="N27" s="145">
        <v>0</v>
      </c>
      <c r="O27" s="145"/>
      <c r="P27" s="145"/>
      <c r="Q27" s="145"/>
      <c r="R27" s="145"/>
      <c r="S27" s="145"/>
      <c r="T27" s="145">
        <f>0+N27+O30+P30+Q30+R30+S30</f>
        <v>0</v>
      </c>
      <c r="U27" s="148">
        <f t="shared" si="0"/>
        <v>0</v>
      </c>
      <c r="V27" s="145" t="s">
        <v>457</v>
      </c>
      <c r="W27" s="144" t="s">
        <v>524</v>
      </c>
    </row>
    <row r="28" spans="1:23" ht="76.5" customHeight="1" x14ac:dyDescent="0.25">
      <c r="A28" s="520"/>
      <c r="B28" s="520"/>
      <c r="C28" s="521"/>
      <c r="D28" s="143" t="s">
        <v>545</v>
      </c>
      <c r="E28" s="145" t="s">
        <v>59</v>
      </c>
      <c r="F28" s="145" t="s">
        <v>142</v>
      </c>
      <c r="G28" s="144" t="s">
        <v>471</v>
      </c>
      <c r="H28" s="146" t="s">
        <v>564</v>
      </c>
      <c r="I28" s="131" t="s">
        <v>472</v>
      </c>
      <c r="J28" s="145" t="s">
        <v>76</v>
      </c>
      <c r="K28" s="145"/>
      <c r="L28" s="147">
        <v>1</v>
      </c>
      <c r="M28" s="147">
        <v>1</v>
      </c>
      <c r="N28" s="148">
        <v>1</v>
      </c>
      <c r="O28" s="148"/>
      <c r="P28" s="148"/>
      <c r="Q28" s="148"/>
      <c r="R28" s="148"/>
      <c r="S28" s="148"/>
      <c r="T28" s="148">
        <f>M28/12*(6+N28+O28+P28+Q28+R28+S28)</f>
        <v>0.58333333333333326</v>
      </c>
      <c r="U28" s="149">
        <f t="shared" si="0"/>
        <v>0.58333333333333326</v>
      </c>
      <c r="V28" s="145" t="s">
        <v>450</v>
      </c>
      <c r="W28" s="152" t="s">
        <v>473</v>
      </c>
    </row>
    <row r="29" spans="1:23" ht="153" x14ac:dyDescent="0.25">
      <c r="A29" s="520"/>
      <c r="B29" s="520"/>
      <c r="C29" s="521"/>
      <c r="D29" s="520" t="s">
        <v>546</v>
      </c>
      <c r="E29" s="144" t="s">
        <v>507</v>
      </c>
      <c r="F29" s="145" t="s">
        <v>142</v>
      </c>
      <c r="G29" s="144" t="s">
        <v>527</v>
      </c>
      <c r="H29" s="146" t="s">
        <v>565</v>
      </c>
      <c r="I29" s="131" t="s">
        <v>466</v>
      </c>
      <c r="J29" s="145" t="s">
        <v>76</v>
      </c>
      <c r="K29" s="145"/>
      <c r="L29" s="147">
        <v>1</v>
      </c>
      <c r="M29" s="147">
        <v>1</v>
      </c>
      <c r="N29" s="148">
        <v>1</v>
      </c>
      <c r="O29" s="148"/>
      <c r="P29" s="148"/>
      <c r="Q29" s="148"/>
      <c r="R29" s="148"/>
      <c r="S29" s="148"/>
      <c r="T29" s="148">
        <f>M29/12*(567%+N29+O29+P29+Q29+R29+S29)</f>
        <v>0.55583333333333329</v>
      </c>
      <c r="U29" s="149">
        <f t="shared" si="0"/>
        <v>0.55583333333333329</v>
      </c>
      <c r="V29" s="145" t="s">
        <v>450</v>
      </c>
      <c r="W29" s="152" t="s">
        <v>529</v>
      </c>
    </row>
    <row r="30" spans="1:23" ht="114.75" x14ac:dyDescent="0.25">
      <c r="A30" s="520"/>
      <c r="B30" s="520"/>
      <c r="C30" s="521"/>
      <c r="D30" s="520"/>
      <c r="E30" s="144" t="s">
        <v>508</v>
      </c>
      <c r="F30" s="145" t="s">
        <v>142</v>
      </c>
      <c r="G30" s="144" t="s">
        <v>528</v>
      </c>
      <c r="H30" s="146" t="s">
        <v>566</v>
      </c>
      <c r="I30" s="131" t="s">
        <v>469</v>
      </c>
      <c r="J30" s="145" t="s">
        <v>81</v>
      </c>
      <c r="K30" s="145"/>
      <c r="L30" s="145">
        <v>10</v>
      </c>
      <c r="M30" s="145">
        <v>973</v>
      </c>
      <c r="N30" s="145">
        <v>0</v>
      </c>
      <c r="O30" s="145"/>
      <c r="P30" s="145"/>
      <c r="Q30" s="145"/>
      <c r="R30" s="145"/>
      <c r="S30" s="145"/>
      <c r="T30" s="145">
        <f>0+N30+O30+P30+Q30+R30+S30</f>
        <v>0</v>
      </c>
      <c r="U30" s="148">
        <f t="shared" si="0"/>
        <v>0</v>
      </c>
      <c r="V30" s="145" t="s">
        <v>457</v>
      </c>
      <c r="W30" s="144" t="s">
        <v>511</v>
      </c>
    </row>
    <row r="31" spans="1:23" ht="76.5" x14ac:dyDescent="0.25">
      <c r="A31" s="520"/>
      <c r="B31" s="520"/>
      <c r="C31" s="521" t="s">
        <v>437</v>
      </c>
      <c r="D31" s="530" t="s">
        <v>547</v>
      </c>
      <c r="E31" s="144" t="s">
        <v>508</v>
      </c>
      <c r="F31" s="145" t="s">
        <v>142</v>
      </c>
      <c r="G31" s="144" t="s">
        <v>475</v>
      </c>
      <c r="H31" s="146" t="s">
        <v>567</v>
      </c>
      <c r="I31" s="131" t="s">
        <v>474</v>
      </c>
      <c r="J31" s="145" t="s">
        <v>81</v>
      </c>
      <c r="K31" s="145"/>
      <c r="L31" s="145">
        <v>2786</v>
      </c>
      <c r="M31" s="145">
        <v>8910</v>
      </c>
      <c r="N31" s="145">
        <v>644</v>
      </c>
      <c r="O31" s="145"/>
      <c r="P31" s="145"/>
      <c r="Q31" s="145"/>
      <c r="R31" s="145"/>
      <c r="S31" s="145"/>
      <c r="T31" s="145">
        <f>969+N31+O31+P31+Q31+R31+S31</f>
        <v>1613</v>
      </c>
      <c r="U31" s="148">
        <f t="shared" si="0"/>
        <v>0.57896625987078243</v>
      </c>
      <c r="V31" s="145" t="s">
        <v>457</v>
      </c>
      <c r="W31" s="144" t="s">
        <v>476</v>
      </c>
    </row>
    <row r="32" spans="1:23" ht="63.75" x14ac:dyDescent="0.25">
      <c r="A32" s="520"/>
      <c r="B32" s="520"/>
      <c r="C32" s="521"/>
      <c r="D32" s="530"/>
      <c r="E32" s="144" t="s">
        <v>508</v>
      </c>
      <c r="F32" s="145" t="s">
        <v>142</v>
      </c>
      <c r="G32" s="144" t="s">
        <v>494</v>
      </c>
      <c r="H32" s="146" t="s">
        <v>442</v>
      </c>
      <c r="I32" s="131" t="s">
        <v>474</v>
      </c>
      <c r="J32" s="145" t="s">
        <v>81</v>
      </c>
      <c r="K32" s="145"/>
      <c r="L32" s="145">
        <v>65</v>
      </c>
      <c r="M32" s="145" t="s">
        <v>498</v>
      </c>
      <c r="N32" s="145">
        <v>0</v>
      </c>
      <c r="O32" s="145"/>
      <c r="P32" s="145"/>
      <c r="Q32" s="145"/>
      <c r="R32" s="145"/>
      <c r="S32" s="145"/>
      <c r="T32" s="145">
        <f>72+N32+O32+P32+Q32+R32+S32</f>
        <v>72</v>
      </c>
      <c r="U32" s="148">
        <f t="shared" si="0"/>
        <v>1.1076923076923078</v>
      </c>
      <c r="V32" s="145" t="s">
        <v>457</v>
      </c>
      <c r="W32" s="144" t="s">
        <v>499</v>
      </c>
    </row>
    <row r="33" spans="1:23" ht="63.75" x14ac:dyDescent="0.25">
      <c r="A33" s="520"/>
      <c r="B33" s="520"/>
      <c r="C33" s="521"/>
      <c r="D33" s="530"/>
      <c r="E33" s="144" t="s">
        <v>508</v>
      </c>
      <c r="F33" s="145" t="s">
        <v>142</v>
      </c>
      <c r="G33" s="144" t="s">
        <v>495</v>
      </c>
      <c r="H33" s="146" t="s">
        <v>440</v>
      </c>
      <c r="I33" s="131" t="s">
        <v>474</v>
      </c>
      <c r="J33" s="145" t="s">
        <v>81</v>
      </c>
      <c r="K33" s="145"/>
      <c r="L33" s="145">
        <v>102</v>
      </c>
      <c r="M33" s="145" t="s">
        <v>498</v>
      </c>
      <c r="N33" s="145">
        <v>0</v>
      </c>
      <c r="O33" s="145"/>
      <c r="P33" s="145"/>
      <c r="Q33" s="145"/>
      <c r="R33" s="145"/>
      <c r="S33" s="145"/>
      <c r="T33" s="145">
        <f>102+N33+O33+P33+Q33+R33+S33</f>
        <v>102</v>
      </c>
      <c r="U33" s="148">
        <f t="shared" si="0"/>
        <v>1</v>
      </c>
      <c r="V33" s="145" t="s">
        <v>457</v>
      </c>
      <c r="W33" s="144" t="s">
        <v>500</v>
      </c>
    </row>
    <row r="34" spans="1:23" ht="25.5" x14ac:dyDescent="0.25">
      <c r="A34" s="520"/>
      <c r="B34" s="520"/>
      <c r="C34" s="521"/>
      <c r="D34" s="530"/>
      <c r="E34" s="144" t="s">
        <v>508</v>
      </c>
      <c r="F34" s="145" t="s">
        <v>142</v>
      </c>
      <c r="G34" s="144" t="s">
        <v>496</v>
      </c>
      <c r="H34" s="146" t="s">
        <v>441</v>
      </c>
      <c r="I34" s="131" t="s">
        <v>474</v>
      </c>
      <c r="J34" s="145" t="s">
        <v>81</v>
      </c>
      <c r="K34" s="145"/>
      <c r="L34" s="145">
        <v>200</v>
      </c>
      <c r="M34" s="145" t="s">
        <v>498</v>
      </c>
      <c r="N34" s="145">
        <v>0</v>
      </c>
      <c r="O34" s="145"/>
      <c r="P34" s="145"/>
      <c r="Q34" s="145"/>
      <c r="R34" s="145"/>
      <c r="S34" s="145"/>
      <c r="T34" s="145">
        <f>0+N34+O34+P34+Q34+R34+S34</f>
        <v>0</v>
      </c>
      <c r="U34" s="148">
        <f t="shared" si="0"/>
        <v>0</v>
      </c>
      <c r="V34" s="145" t="s">
        <v>457</v>
      </c>
      <c r="W34" s="145" t="s">
        <v>501</v>
      </c>
    </row>
    <row r="35" spans="1:23" ht="25.5" x14ac:dyDescent="0.25">
      <c r="A35" s="520"/>
      <c r="B35" s="520"/>
      <c r="C35" s="521"/>
      <c r="D35" s="530"/>
      <c r="E35" s="144" t="s">
        <v>508</v>
      </c>
      <c r="F35" s="145" t="s">
        <v>142</v>
      </c>
      <c r="G35" s="144" t="s">
        <v>497</v>
      </c>
      <c r="H35" s="146" t="s">
        <v>493</v>
      </c>
      <c r="I35" s="131" t="s">
        <v>474</v>
      </c>
      <c r="J35" s="145" t="s">
        <v>81</v>
      </c>
      <c r="K35" s="145"/>
      <c r="L35" s="145">
        <v>200</v>
      </c>
      <c r="M35" s="145" t="s">
        <v>498</v>
      </c>
      <c r="N35" s="145">
        <v>0</v>
      </c>
      <c r="O35" s="145"/>
      <c r="P35" s="145"/>
      <c r="Q35" s="145"/>
      <c r="R35" s="145"/>
      <c r="S35" s="145"/>
      <c r="T35" s="145">
        <f>0+N35+O35+P35+Q35+R35+S35</f>
        <v>0</v>
      </c>
      <c r="U35" s="148">
        <f t="shared" si="0"/>
        <v>0</v>
      </c>
      <c r="V35" s="145" t="s">
        <v>457</v>
      </c>
      <c r="W35" s="145" t="s">
        <v>501</v>
      </c>
    </row>
    <row r="36" spans="1:23" ht="89.25" x14ac:dyDescent="0.25">
      <c r="A36" s="520"/>
      <c r="B36" s="520"/>
      <c r="C36" s="521"/>
      <c r="D36" s="530"/>
      <c r="E36" s="144" t="s">
        <v>508</v>
      </c>
      <c r="F36" s="145" t="s">
        <v>142</v>
      </c>
      <c r="G36" s="144" t="s">
        <v>477</v>
      </c>
      <c r="H36" s="146" t="s">
        <v>568</v>
      </c>
      <c r="I36" s="131" t="s">
        <v>474</v>
      </c>
      <c r="J36" s="145" t="s">
        <v>81</v>
      </c>
      <c r="K36" s="145"/>
      <c r="L36" s="145">
        <v>58</v>
      </c>
      <c r="M36" s="145">
        <v>990</v>
      </c>
      <c r="N36" s="145">
        <v>14</v>
      </c>
      <c r="O36" s="145"/>
      <c r="P36" s="145"/>
      <c r="Q36" s="145"/>
      <c r="R36" s="145"/>
      <c r="S36" s="145"/>
      <c r="T36" s="145">
        <f>22+N36+O36+P36+Q36+R36+S36</f>
        <v>36</v>
      </c>
      <c r="U36" s="148">
        <f t="shared" ref="U36:U41" si="1">T36/L36</f>
        <v>0.62068965517241381</v>
      </c>
      <c r="V36" s="145" t="s">
        <v>457</v>
      </c>
      <c r="W36" s="144" t="s">
        <v>478</v>
      </c>
    </row>
    <row r="37" spans="1:23" ht="76.5" x14ac:dyDescent="0.25">
      <c r="A37" s="520"/>
      <c r="B37" s="520"/>
      <c r="C37" s="521"/>
      <c r="D37" s="530"/>
      <c r="E37" s="144" t="s">
        <v>508</v>
      </c>
      <c r="F37" s="145" t="s">
        <v>142</v>
      </c>
      <c r="G37" s="144" t="s">
        <v>479</v>
      </c>
      <c r="H37" s="146" t="s">
        <v>569</v>
      </c>
      <c r="I37" s="131" t="s">
        <v>474</v>
      </c>
      <c r="J37" s="145" t="s">
        <v>81</v>
      </c>
      <c r="K37" s="145"/>
      <c r="L37" s="145">
        <v>1158</v>
      </c>
      <c r="M37" s="145">
        <v>9900</v>
      </c>
      <c r="N37" s="145">
        <v>0</v>
      </c>
      <c r="O37" s="145"/>
      <c r="P37" s="145"/>
      <c r="Q37" s="145"/>
      <c r="R37" s="145"/>
      <c r="S37" s="145"/>
      <c r="T37" s="145">
        <f>0+N37+O37+P37+Q37+R37+S37</f>
        <v>0</v>
      </c>
      <c r="U37" s="148">
        <f t="shared" si="1"/>
        <v>0</v>
      </c>
      <c r="V37" s="145" t="s">
        <v>480</v>
      </c>
      <c r="W37" s="144" t="s">
        <v>481</v>
      </c>
    </row>
    <row r="38" spans="1:23" ht="127.5" x14ac:dyDescent="0.25">
      <c r="A38" s="520"/>
      <c r="B38" s="520"/>
      <c r="C38" s="521"/>
      <c r="D38" s="143" t="s">
        <v>548</v>
      </c>
      <c r="E38" s="145" t="s">
        <v>59</v>
      </c>
      <c r="F38" s="145" t="s">
        <v>142</v>
      </c>
      <c r="G38" s="144" t="s">
        <v>482</v>
      </c>
      <c r="H38" s="146" t="s">
        <v>570</v>
      </c>
      <c r="I38" s="131" t="s">
        <v>472</v>
      </c>
      <c r="J38" s="145" t="s">
        <v>76</v>
      </c>
      <c r="K38" s="145"/>
      <c r="L38" s="147">
        <v>1</v>
      </c>
      <c r="M38" s="147">
        <v>1</v>
      </c>
      <c r="N38" s="148">
        <v>1</v>
      </c>
      <c r="O38" s="148"/>
      <c r="P38" s="148"/>
      <c r="Q38" s="148"/>
      <c r="R38" s="148"/>
      <c r="S38" s="148"/>
      <c r="T38" s="148">
        <f>M38/12*(6+N38+O38+P38+Q38+R38+S38)</f>
        <v>0.58333333333333326</v>
      </c>
      <c r="U38" s="149">
        <f t="shared" si="1"/>
        <v>0.58333333333333326</v>
      </c>
      <c r="V38" s="145" t="s">
        <v>450</v>
      </c>
      <c r="W38" s="144" t="s">
        <v>483</v>
      </c>
    </row>
    <row r="39" spans="1:23" ht="89.25" x14ac:dyDescent="0.25">
      <c r="A39" s="520"/>
      <c r="B39" s="520"/>
      <c r="C39" s="521"/>
      <c r="D39" s="521" t="s">
        <v>549</v>
      </c>
      <c r="E39" s="145" t="s">
        <v>59</v>
      </c>
      <c r="F39" s="145" t="s">
        <v>142</v>
      </c>
      <c r="G39" s="144" t="s">
        <v>486</v>
      </c>
      <c r="H39" s="146" t="s">
        <v>571</v>
      </c>
      <c r="I39" s="131" t="s">
        <v>484</v>
      </c>
      <c r="J39" s="145" t="s">
        <v>81</v>
      </c>
      <c r="K39" s="145"/>
      <c r="L39" s="145">
        <v>750</v>
      </c>
      <c r="M39" s="145">
        <v>1350</v>
      </c>
      <c r="N39" s="145">
        <v>0</v>
      </c>
      <c r="O39" s="145"/>
      <c r="P39" s="145"/>
      <c r="Q39" s="145"/>
      <c r="R39" s="145"/>
      <c r="S39" s="145"/>
      <c r="T39" s="145">
        <f>0+N39+O39+P39+Q39+R39+S39</f>
        <v>0</v>
      </c>
      <c r="U39" s="148">
        <f t="shared" si="1"/>
        <v>0</v>
      </c>
      <c r="V39" s="145" t="s">
        <v>457</v>
      </c>
      <c r="W39" s="144" t="s">
        <v>485</v>
      </c>
    </row>
    <row r="40" spans="1:23" ht="63.75" x14ac:dyDescent="0.25">
      <c r="A40" s="520"/>
      <c r="B40" s="520"/>
      <c r="C40" s="521"/>
      <c r="D40" s="521"/>
      <c r="E40" s="145" t="s">
        <v>59</v>
      </c>
      <c r="F40" s="145" t="s">
        <v>142</v>
      </c>
      <c r="G40" s="144" t="s">
        <v>488</v>
      </c>
      <c r="H40" s="146" t="s">
        <v>572</v>
      </c>
      <c r="I40" s="131" t="s">
        <v>484</v>
      </c>
      <c r="J40" s="145" t="s">
        <v>81</v>
      </c>
      <c r="K40" s="145"/>
      <c r="L40" s="145">
        <v>38</v>
      </c>
      <c r="M40" s="145">
        <v>150</v>
      </c>
      <c r="N40" s="145">
        <v>8</v>
      </c>
      <c r="O40" s="145"/>
      <c r="P40" s="145"/>
      <c r="Q40" s="145"/>
      <c r="R40" s="145"/>
      <c r="S40" s="145"/>
      <c r="T40" s="145">
        <f>0+N40+O40+P40+Q40+R40+S40</f>
        <v>8</v>
      </c>
      <c r="U40" s="148">
        <f t="shared" si="1"/>
        <v>0.21052631578947367</v>
      </c>
      <c r="V40" s="145" t="s">
        <v>457</v>
      </c>
      <c r="W40" s="144" t="s">
        <v>487</v>
      </c>
    </row>
    <row r="41" spans="1:23" ht="63.75" x14ac:dyDescent="0.25">
      <c r="A41" s="520"/>
      <c r="B41" s="520"/>
      <c r="C41" s="521"/>
      <c r="D41" s="530" t="s">
        <v>550</v>
      </c>
      <c r="E41" s="144" t="s">
        <v>508</v>
      </c>
      <c r="F41" s="145" t="s">
        <v>142</v>
      </c>
      <c r="G41" s="144" t="s">
        <v>502</v>
      </c>
      <c r="H41" s="146" t="s">
        <v>573</v>
      </c>
      <c r="I41" s="131" t="s">
        <v>489</v>
      </c>
      <c r="J41" s="145" t="s">
        <v>81</v>
      </c>
      <c r="K41" s="145"/>
      <c r="L41" s="145">
        <v>2180</v>
      </c>
      <c r="M41" s="145">
        <v>9850</v>
      </c>
      <c r="N41" s="145">
        <v>87</v>
      </c>
      <c r="O41" s="145"/>
      <c r="P41" s="145"/>
      <c r="Q41" s="145"/>
      <c r="R41" s="145"/>
      <c r="S41" s="145"/>
      <c r="T41" s="145">
        <f>370+N41+O41+P41+Q41+R41+S41</f>
        <v>457</v>
      </c>
      <c r="U41" s="148">
        <f t="shared" si="1"/>
        <v>0.20963302752293578</v>
      </c>
      <c r="V41" s="145" t="s">
        <v>457</v>
      </c>
      <c r="W41" s="144" t="s">
        <v>512</v>
      </c>
    </row>
    <row r="42" spans="1:23" ht="153" x14ac:dyDescent="0.25">
      <c r="A42" s="520"/>
      <c r="B42" s="520"/>
      <c r="C42" s="521"/>
      <c r="D42" s="530"/>
      <c r="E42" s="144" t="s">
        <v>508</v>
      </c>
      <c r="F42" s="145" t="s">
        <v>142</v>
      </c>
      <c r="G42" s="144" t="s">
        <v>530</v>
      </c>
      <c r="H42" s="146" t="s">
        <v>574</v>
      </c>
      <c r="I42" s="131" t="s">
        <v>489</v>
      </c>
      <c r="J42" s="145" t="s">
        <v>81</v>
      </c>
      <c r="K42" s="145"/>
      <c r="L42" s="145">
        <v>332</v>
      </c>
      <c r="M42" s="145">
        <v>12000</v>
      </c>
      <c r="N42" s="145">
        <v>0</v>
      </c>
      <c r="O42" s="145"/>
      <c r="P42" s="145"/>
      <c r="Q42" s="145"/>
      <c r="R42" s="145"/>
      <c r="S42" s="145"/>
      <c r="T42" s="145">
        <f>54+N42+O42+P42+Q42+R42+S42</f>
        <v>54</v>
      </c>
      <c r="U42" s="148">
        <f>T42/L42</f>
        <v>0.16265060240963855</v>
      </c>
      <c r="V42" s="145" t="s">
        <v>457</v>
      </c>
      <c r="W42" s="144" t="s">
        <v>531</v>
      </c>
    </row>
    <row r="43" spans="1:23" ht="51" x14ac:dyDescent="0.25">
      <c r="A43" s="520"/>
      <c r="B43" s="520"/>
      <c r="C43" s="521"/>
      <c r="D43" s="530"/>
      <c r="E43" s="144" t="s">
        <v>508</v>
      </c>
      <c r="F43" s="145" t="s">
        <v>142</v>
      </c>
      <c r="G43" s="144" t="s">
        <v>503</v>
      </c>
      <c r="H43" s="146" t="s">
        <v>443</v>
      </c>
      <c r="I43" s="131" t="s">
        <v>489</v>
      </c>
      <c r="J43" s="145" t="s">
        <v>81</v>
      </c>
      <c r="K43" s="145"/>
      <c r="L43" s="145">
        <v>100</v>
      </c>
      <c r="M43" s="145" t="s">
        <v>498</v>
      </c>
      <c r="N43" s="145">
        <v>0</v>
      </c>
      <c r="O43" s="145"/>
      <c r="P43" s="145"/>
      <c r="Q43" s="145"/>
      <c r="R43" s="145"/>
      <c r="S43" s="145"/>
      <c r="T43" s="145">
        <f>0+N43+O43+P43+Q43+R43+S43</f>
        <v>0</v>
      </c>
      <c r="U43" s="148">
        <f>T43/L43</f>
        <v>0</v>
      </c>
      <c r="V43" s="145" t="s">
        <v>457</v>
      </c>
      <c r="W43" s="144" t="s">
        <v>505</v>
      </c>
    </row>
    <row r="44" spans="1:23" ht="51" x14ac:dyDescent="0.25">
      <c r="A44" s="520"/>
      <c r="B44" s="520"/>
      <c r="C44" s="521"/>
      <c r="D44" s="530"/>
      <c r="E44" s="144" t="s">
        <v>508</v>
      </c>
      <c r="F44" s="145" t="s">
        <v>142</v>
      </c>
      <c r="G44" s="144" t="s">
        <v>504</v>
      </c>
      <c r="H44" s="146" t="s">
        <v>444</v>
      </c>
      <c r="I44" s="131" t="s">
        <v>489</v>
      </c>
      <c r="J44" s="145" t="s">
        <v>81</v>
      </c>
      <c r="K44" s="145"/>
      <c r="L44" s="145">
        <v>130</v>
      </c>
      <c r="M44" s="145" t="s">
        <v>498</v>
      </c>
      <c r="N44" s="145">
        <v>0</v>
      </c>
      <c r="O44" s="145"/>
      <c r="P44" s="145"/>
      <c r="Q44" s="145"/>
      <c r="R44" s="145"/>
      <c r="S44" s="145"/>
      <c r="T44" s="145">
        <f>0+N44+O44+P44+Q44+R44+S44</f>
        <v>0</v>
      </c>
      <c r="U44" s="148">
        <f>T44/L44</f>
        <v>0</v>
      </c>
      <c r="V44" s="145" t="s">
        <v>457</v>
      </c>
      <c r="W44" s="144" t="s">
        <v>506</v>
      </c>
    </row>
    <row r="45" spans="1:23" ht="63.75" x14ac:dyDescent="0.25">
      <c r="A45" s="520"/>
      <c r="B45" s="520"/>
      <c r="C45" s="521"/>
      <c r="D45" s="520" t="s">
        <v>551</v>
      </c>
      <c r="E45" s="144" t="s">
        <v>509</v>
      </c>
      <c r="F45" s="145" t="s">
        <v>142</v>
      </c>
      <c r="G45" s="144" t="s">
        <v>532</v>
      </c>
      <c r="H45" s="146" t="s">
        <v>575</v>
      </c>
      <c r="I45" s="131" t="s">
        <v>490</v>
      </c>
      <c r="J45" s="145" t="s">
        <v>81</v>
      </c>
      <c r="K45" s="145"/>
      <c r="L45" s="145">
        <v>806</v>
      </c>
      <c r="M45" s="145" t="s">
        <v>498</v>
      </c>
      <c r="N45" s="145">
        <v>20</v>
      </c>
      <c r="O45" s="145"/>
      <c r="P45" s="145"/>
      <c r="Q45" s="145"/>
      <c r="R45" s="145"/>
      <c r="S45" s="145"/>
      <c r="T45" s="145">
        <f>190+N45+O45+P45+Q45+R45+S45</f>
        <v>210</v>
      </c>
      <c r="U45" s="148">
        <f>T45/L45</f>
        <v>0.26054590570719605</v>
      </c>
      <c r="V45" s="145" t="s">
        <v>491</v>
      </c>
      <c r="W45" s="144" t="s">
        <v>534</v>
      </c>
    </row>
    <row r="46" spans="1:23" ht="89.25" x14ac:dyDescent="0.25">
      <c r="A46" s="520"/>
      <c r="B46" s="520"/>
      <c r="C46" s="521"/>
      <c r="D46" s="520"/>
      <c r="E46" s="144" t="s">
        <v>509</v>
      </c>
      <c r="F46" s="145" t="s">
        <v>142</v>
      </c>
      <c r="G46" s="144" t="s">
        <v>533</v>
      </c>
      <c r="H46" s="146" t="s">
        <v>576</v>
      </c>
      <c r="I46" s="131" t="s">
        <v>490</v>
      </c>
      <c r="J46" s="145" t="s">
        <v>81</v>
      </c>
      <c r="K46" s="145"/>
      <c r="L46" s="145">
        <v>167</v>
      </c>
      <c r="M46" s="145">
        <v>650</v>
      </c>
      <c r="N46" s="145">
        <v>8</v>
      </c>
      <c r="O46" s="145"/>
      <c r="P46" s="145"/>
      <c r="Q46" s="145"/>
      <c r="R46" s="145"/>
      <c r="S46" s="145"/>
      <c r="T46" s="145">
        <f>52+N46+O46+P46+Q46+R46+S46</f>
        <v>60</v>
      </c>
      <c r="U46" s="148">
        <f>T46/L46</f>
        <v>0.3592814371257485</v>
      </c>
      <c r="V46" s="145" t="s">
        <v>491</v>
      </c>
      <c r="W46" s="144" t="s">
        <v>513</v>
      </c>
    </row>
  </sheetData>
  <mergeCells count="35">
    <mergeCell ref="D45:D46"/>
    <mergeCell ref="L12:L13"/>
    <mergeCell ref="G12:G13"/>
    <mergeCell ref="H12:H13"/>
    <mergeCell ref="I12:I13"/>
    <mergeCell ref="J12:J13"/>
    <mergeCell ref="K12:K13"/>
    <mergeCell ref="F12:F13"/>
    <mergeCell ref="D23:D27"/>
    <mergeCell ref="D39:D40"/>
    <mergeCell ref="D41:D44"/>
    <mergeCell ref="D31:D37"/>
    <mergeCell ref="D20:D21"/>
    <mergeCell ref="D29:D30"/>
    <mergeCell ref="A1:A4"/>
    <mergeCell ref="B1:V4"/>
    <mergeCell ref="B6:F6"/>
    <mergeCell ref="B7:F7"/>
    <mergeCell ref="B8:F8"/>
    <mergeCell ref="A10:W10"/>
    <mergeCell ref="A12:A13"/>
    <mergeCell ref="B12:B13"/>
    <mergeCell ref="C12:C13"/>
    <mergeCell ref="D12:D13"/>
    <mergeCell ref="E12:E13"/>
    <mergeCell ref="M12:M13"/>
    <mergeCell ref="N12:U12"/>
    <mergeCell ref="V12:V13"/>
    <mergeCell ref="W12:W13"/>
    <mergeCell ref="A14:A46"/>
    <mergeCell ref="B14:B46"/>
    <mergeCell ref="C15:C17"/>
    <mergeCell ref="C18:C22"/>
    <mergeCell ref="C23:C30"/>
    <mergeCell ref="C31:C46"/>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3"/>
  <sheetViews>
    <sheetView workbookViewId="0">
      <selection activeCell="A55" sqref="A55"/>
    </sheetView>
  </sheetViews>
  <sheetFormatPr baseColWidth="10" defaultColWidth="11.42578125" defaultRowHeight="15" x14ac:dyDescent="0.25"/>
  <cols>
    <col min="1" max="1" width="50.28515625" style="114" customWidth="1"/>
    <col min="2" max="2" width="43.28515625" style="114" customWidth="1"/>
    <col min="3" max="3" width="46.5703125" style="7" customWidth="1"/>
    <col min="4" max="4" width="60.85546875" style="7" customWidth="1"/>
    <col min="5" max="5" width="37.42578125" style="7" customWidth="1"/>
    <col min="6" max="6" width="19.42578125" style="7" customWidth="1"/>
    <col min="7" max="7" width="35" style="7" customWidth="1"/>
    <col min="8" max="8" width="28.7109375" style="7" customWidth="1"/>
    <col min="9" max="9" width="31.42578125" style="118" customWidth="1"/>
    <col min="10" max="10" width="17" style="7" customWidth="1"/>
    <col min="11" max="11" width="18.140625" style="7" customWidth="1"/>
    <col min="12" max="12" width="16.42578125" style="7" customWidth="1"/>
    <col min="13" max="13" width="18.140625" style="7" customWidth="1"/>
    <col min="14" max="14" width="13.7109375" style="7" customWidth="1"/>
    <col min="15" max="15" width="16.140625" style="7" customWidth="1"/>
    <col min="16" max="16" width="16.42578125" style="7" bestFit="1" customWidth="1"/>
    <col min="17" max="17" width="13" style="7" bestFit="1" customWidth="1"/>
    <col min="18" max="18" width="15.42578125" style="7" bestFit="1" customWidth="1"/>
    <col min="19" max="19" width="14.28515625" style="7" bestFit="1" customWidth="1"/>
    <col min="20" max="20" width="14.28515625" style="7" customWidth="1"/>
    <col min="21" max="21" width="30" style="7" bestFit="1" customWidth="1"/>
    <col min="22" max="22" width="36.5703125" style="7" customWidth="1"/>
    <col min="23" max="23" width="48.5703125" style="119" customWidth="1"/>
    <col min="24" max="16384" width="11.42578125" style="7"/>
  </cols>
  <sheetData>
    <row r="1" spans="1:42" ht="31.5" x14ac:dyDescent="0.25">
      <c r="A1" s="532"/>
      <c r="B1" s="533" t="s">
        <v>32</v>
      </c>
      <c r="C1" s="533"/>
      <c r="D1" s="533"/>
      <c r="E1" s="533"/>
      <c r="F1" s="533"/>
      <c r="G1" s="533"/>
      <c r="H1" s="533"/>
      <c r="I1" s="533"/>
      <c r="J1" s="533"/>
      <c r="K1" s="533"/>
      <c r="L1" s="533"/>
      <c r="M1" s="533"/>
      <c r="N1" s="533"/>
      <c r="O1" s="533"/>
      <c r="P1" s="533"/>
      <c r="Q1" s="533"/>
      <c r="R1" s="533"/>
      <c r="S1" s="533"/>
      <c r="T1" s="533"/>
      <c r="U1" s="533"/>
      <c r="V1" s="533"/>
      <c r="W1" s="115" t="s">
        <v>31</v>
      </c>
      <c r="X1" s="116"/>
      <c r="Y1" s="116"/>
      <c r="Z1" s="116"/>
      <c r="AA1" s="116"/>
      <c r="AB1" s="116"/>
      <c r="AC1" s="116"/>
      <c r="AD1" s="116"/>
      <c r="AE1" s="116"/>
      <c r="AF1" s="116"/>
      <c r="AG1" s="116"/>
      <c r="AH1" s="116"/>
      <c r="AI1" s="116"/>
      <c r="AJ1" s="116"/>
      <c r="AK1" s="116"/>
      <c r="AL1" s="116"/>
      <c r="AM1" s="116"/>
      <c r="AN1" s="116"/>
      <c r="AP1" s="117"/>
    </row>
    <row r="2" spans="1:42" ht="31.5" x14ac:dyDescent="0.25">
      <c r="A2" s="532"/>
      <c r="B2" s="533"/>
      <c r="C2" s="533"/>
      <c r="D2" s="533"/>
      <c r="E2" s="533"/>
      <c r="F2" s="533"/>
      <c r="G2" s="533"/>
      <c r="H2" s="533"/>
      <c r="I2" s="533"/>
      <c r="J2" s="533"/>
      <c r="K2" s="533"/>
      <c r="L2" s="533"/>
      <c r="M2" s="533"/>
      <c r="N2" s="533"/>
      <c r="O2" s="533"/>
      <c r="P2" s="533"/>
      <c r="Q2" s="533"/>
      <c r="R2" s="533"/>
      <c r="S2" s="533"/>
      <c r="T2" s="533"/>
      <c r="U2" s="533"/>
      <c r="V2" s="533"/>
      <c r="W2" s="115" t="s">
        <v>0</v>
      </c>
      <c r="X2" s="116"/>
      <c r="Y2" s="116"/>
      <c r="Z2" s="116"/>
      <c r="AA2" s="116"/>
      <c r="AB2" s="116"/>
      <c r="AC2" s="116"/>
      <c r="AD2" s="116"/>
      <c r="AE2" s="116"/>
      <c r="AF2" s="116"/>
      <c r="AG2" s="116"/>
      <c r="AH2" s="116"/>
      <c r="AI2" s="116"/>
      <c r="AJ2" s="116"/>
      <c r="AK2" s="116"/>
      <c r="AL2" s="116"/>
      <c r="AM2" s="116"/>
      <c r="AN2" s="116"/>
      <c r="AP2" s="117"/>
    </row>
    <row r="3" spans="1:42" ht="31.5" x14ac:dyDescent="0.25">
      <c r="A3" s="532"/>
      <c r="B3" s="533"/>
      <c r="C3" s="533"/>
      <c r="D3" s="533"/>
      <c r="E3" s="533"/>
      <c r="F3" s="533"/>
      <c r="G3" s="533"/>
      <c r="H3" s="533"/>
      <c r="I3" s="533"/>
      <c r="J3" s="533"/>
      <c r="K3" s="533"/>
      <c r="L3" s="533"/>
      <c r="M3" s="533"/>
      <c r="N3" s="533"/>
      <c r="O3" s="533"/>
      <c r="P3" s="533"/>
      <c r="Q3" s="533"/>
      <c r="R3" s="533"/>
      <c r="S3" s="533"/>
      <c r="T3" s="533"/>
      <c r="U3" s="533"/>
      <c r="V3" s="533"/>
      <c r="W3" s="115" t="s">
        <v>8</v>
      </c>
      <c r="X3" s="116"/>
      <c r="Y3" s="116"/>
      <c r="Z3" s="116"/>
      <c r="AA3" s="116"/>
      <c r="AB3" s="116"/>
      <c r="AC3" s="116"/>
      <c r="AD3" s="116"/>
      <c r="AE3" s="116"/>
      <c r="AF3" s="116"/>
      <c r="AG3" s="116"/>
      <c r="AH3" s="116"/>
      <c r="AI3" s="116"/>
      <c r="AJ3" s="116"/>
      <c r="AK3" s="116"/>
      <c r="AL3" s="116"/>
      <c r="AM3" s="116"/>
      <c r="AN3" s="116"/>
      <c r="AP3" s="117"/>
    </row>
    <row r="4" spans="1:42" ht="31.5" x14ac:dyDescent="0.25">
      <c r="A4" s="532"/>
      <c r="B4" s="533"/>
      <c r="C4" s="533"/>
      <c r="D4" s="533"/>
      <c r="E4" s="533"/>
      <c r="F4" s="533"/>
      <c r="G4" s="533"/>
      <c r="H4" s="533"/>
      <c r="I4" s="533"/>
      <c r="J4" s="533"/>
      <c r="K4" s="533"/>
      <c r="L4" s="533"/>
      <c r="M4" s="533"/>
      <c r="N4" s="533"/>
      <c r="O4" s="533"/>
      <c r="P4" s="533"/>
      <c r="Q4" s="533"/>
      <c r="R4" s="533"/>
      <c r="S4" s="533"/>
      <c r="T4" s="533"/>
      <c r="U4" s="533"/>
      <c r="V4" s="533"/>
      <c r="W4" s="115" t="s">
        <v>1</v>
      </c>
      <c r="X4" s="116"/>
      <c r="Y4" s="116"/>
      <c r="Z4" s="116"/>
      <c r="AA4" s="116"/>
      <c r="AB4" s="116"/>
      <c r="AC4" s="116"/>
      <c r="AD4" s="116"/>
      <c r="AE4" s="116"/>
      <c r="AF4" s="116"/>
      <c r="AG4" s="116"/>
      <c r="AH4" s="116"/>
      <c r="AI4" s="116"/>
      <c r="AJ4" s="116"/>
      <c r="AK4" s="116"/>
      <c r="AL4" s="116"/>
      <c r="AM4" s="116"/>
      <c r="AN4" s="116"/>
      <c r="AP4" s="117"/>
    </row>
    <row r="5" spans="1:42" x14ac:dyDescent="0.25">
      <c r="X5" s="120"/>
      <c r="Y5" s="120"/>
      <c r="Z5" s="120"/>
      <c r="AA5" s="120"/>
      <c r="AB5" s="120"/>
      <c r="AC5" s="120"/>
      <c r="AD5" s="120"/>
      <c r="AE5" s="120"/>
      <c r="AF5" s="120"/>
      <c r="AG5" s="120"/>
      <c r="AH5" s="120"/>
      <c r="AI5" s="120"/>
      <c r="AJ5" s="120"/>
      <c r="AK5" s="120"/>
      <c r="AL5" s="120"/>
      <c r="AM5" s="120"/>
      <c r="AN5" s="120"/>
      <c r="AO5" s="120"/>
      <c r="AP5" s="120"/>
    </row>
    <row r="6" spans="1:42" ht="21" x14ac:dyDescent="0.25">
      <c r="A6" s="130" t="s">
        <v>3</v>
      </c>
      <c r="B6" s="443" t="s">
        <v>376</v>
      </c>
      <c r="C6" s="443"/>
      <c r="D6" s="443"/>
      <c r="E6" s="443"/>
      <c r="F6" s="443"/>
      <c r="G6" s="121"/>
      <c r="I6" s="122"/>
      <c r="M6" s="121"/>
      <c r="N6" s="121"/>
      <c r="O6" s="121"/>
      <c r="P6" s="121"/>
      <c r="Q6" s="121"/>
      <c r="R6" s="121"/>
      <c r="S6" s="121"/>
      <c r="T6" s="121"/>
      <c r="U6" s="121"/>
      <c r="V6" s="121"/>
      <c r="W6" s="121"/>
      <c r="X6" s="120"/>
      <c r="Y6" s="120"/>
      <c r="Z6" s="120"/>
      <c r="AA6" s="120"/>
      <c r="AB6" s="120"/>
      <c r="AC6" s="120"/>
      <c r="AD6" s="120"/>
      <c r="AE6" s="120"/>
      <c r="AF6" s="120"/>
      <c r="AG6" s="120"/>
      <c r="AH6" s="120"/>
      <c r="AI6" s="120"/>
      <c r="AJ6" s="120"/>
      <c r="AK6" s="120"/>
      <c r="AL6" s="120"/>
      <c r="AM6" s="120"/>
      <c r="AN6" s="120"/>
      <c r="AO6" s="120"/>
      <c r="AP6" s="120"/>
    </row>
    <row r="7" spans="1:42" s="120" customFormat="1" ht="21" x14ac:dyDescent="0.25">
      <c r="A7" s="130" t="s">
        <v>4</v>
      </c>
      <c r="B7" s="443" t="s">
        <v>376</v>
      </c>
      <c r="C7" s="443"/>
      <c r="D7" s="443"/>
      <c r="E7" s="443"/>
      <c r="F7" s="443"/>
      <c r="G7" s="121"/>
      <c r="I7" s="123"/>
      <c r="M7" s="121"/>
      <c r="N7" s="121"/>
      <c r="O7" s="121"/>
      <c r="P7" s="121"/>
      <c r="Q7" s="121"/>
      <c r="R7" s="121"/>
      <c r="S7" s="121"/>
      <c r="T7" s="121"/>
      <c r="U7" s="124"/>
      <c r="V7" s="124"/>
      <c r="W7" s="125"/>
      <c r="X7" s="113"/>
      <c r="Y7" s="113"/>
      <c r="Z7" s="113"/>
      <c r="AB7" s="126"/>
    </row>
    <row r="8" spans="1:42" s="120" customFormat="1" ht="21" x14ac:dyDescent="0.25">
      <c r="A8" s="130" t="s">
        <v>5</v>
      </c>
      <c r="B8" s="443" t="s">
        <v>349</v>
      </c>
      <c r="C8" s="443"/>
      <c r="D8" s="443"/>
      <c r="E8" s="443"/>
      <c r="F8" s="443"/>
      <c r="G8" s="121"/>
      <c r="I8" s="123"/>
      <c r="M8" s="121"/>
      <c r="N8" s="121"/>
      <c r="O8" s="121"/>
      <c r="P8" s="121"/>
      <c r="Q8" s="121"/>
      <c r="R8" s="121"/>
      <c r="S8" s="121"/>
      <c r="T8" s="121"/>
      <c r="U8" s="124"/>
      <c r="V8" s="124"/>
      <c r="W8" s="125"/>
      <c r="X8" s="113"/>
      <c r="Y8" s="113"/>
      <c r="Z8" s="113"/>
      <c r="AB8" s="126"/>
    </row>
    <row r="9" spans="1:42" x14ac:dyDescent="0.25">
      <c r="I9" s="7"/>
      <c r="W9" s="7"/>
    </row>
    <row r="10" spans="1:42" ht="159.75" customHeight="1" x14ac:dyDescent="0.25">
      <c r="A10" s="448" t="s">
        <v>101</v>
      </c>
      <c r="B10" s="448"/>
      <c r="C10" s="448"/>
      <c r="D10" s="448"/>
      <c r="E10" s="448"/>
      <c r="F10" s="448"/>
      <c r="G10" s="448"/>
      <c r="H10" s="448"/>
      <c r="I10" s="448"/>
      <c r="J10" s="448"/>
      <c r="K10" s="448"/>
      <c r="L10" s="448"/>
      <c r="M10" s="448"/>
      <c r="N10" s="448"/>
      <c r="O10" s="448"/>
      <c r="P10" s="448"/>
      <c r="Q10" s="448"/>
      <c r="R10" s="448"/>
      <c r="S10" s="448"/>
      <c r="T10" s="448"/>
      <c r="U10" s="448"/>
      <c r="V10" s="448"/>
      <c r="W10" s="448"/>
      <c r="X10" s="113"/>
      <c r="Y10" s="113"/>
      <c r="Z10" s="113"/>
      <c r="AB10" s="119"/>
    </row>
    <row r="11" spans="1:42" ht="23.25" x14ac:dyDescent="0.25">
      <c r="A11" s="99"/>
      <c r="B11" s="99"/>
      <c r="C11" s="21"/>
      <c r="D11" s="21"/>
      <c r="E11" s="21"/>
      <c r="F11" s="99"/>
      <c r="G11" s="21"/>
      <c r="H11" s="99"/>
      <c r="I11" s="99"/>
      <c r="J11" s="99"/>
      <c r="K11" s="99"/>
      <c r="L11" s="99"/>
      <c r="M11" s="99"/>
      <c r="N11" s="99"/>
      <c r="O11" s="99"/>
      <c r="P11" s="99"/>
      <c r="Q11" s="99"/>
      <c r="R11" s="99"/>
      <c r="S11" s="99"/>
      <c r="T11" s="99"/>
      <c r="U11" s="99"/>
      <c r="V11" s="21"/>
      <c r="W11" s="99"/>
      <c r="X11" s="113"/>
      <c r="Y11" s="113"/>
      <c r="Z11" s="113"/>
      <c r="AB11" s="119"/>
    </row>
    <row r="12" spans="1:42" s="127" customFormat="1" ht="15" customHeight="1" x14ac:dyDescent="0.25">
      <c r="A12" s="531" t="s">
        <v>6</v>
      </c>
      <c r="B12" s="531" t="s">
        <v>7</v>
      </c>
      <c r="C12" s="534" t="s">
        <v>26</v>
      </c>
      <c r="D12" s="534" t="s">
        <v>25</v>
      </c>
      <c r="E12" s="534" t="s">
        <v>27</v>
      </c>
      <c r="F12" s="531" t="s">
        <v>16</v>
      </c>
      <c r="G12" s="540" t="s">
        <v>2</v>
      </c>
      <c r="H12" s="536" t="s">
        <v>17</v>
      </c>
      <c r="I12" s="536" t="s">
        <v>28</v>
      </c>
      <c r="J12" s="536" t="s">
        <v>15</v>
      </c>
      <c r="K12" s="536" t="s">
        <v>18</v>
      </c>
      <c r="L12" s="536" t="s">
        <v>19</v>
      </c>
      <c r="M12" s="536" t="s">
        <v>20</v>
      </c>
      <c r="N12" s="537" t="s">
        <v>21</v>
      </c>
      <c r="O12" s="537"/>
      <c r="P12" s="537"/>
      <c r="Q12" s="537"/>
      <c r="R12" s="537"/>
      <c r="S12" s="537"/>
      <c r="T12" s="537"/>
      <c r="U12" s="537"/>
      <c r="V12" s="538" t="s">
        <v>23</v>
      </c>
      <c r="W12" s="540" t="s">
        <v>22</v>
      </c>
    </row>
    <row r="13" spans="1:42" s="127" customFormat="1" ht="30" x14ac:dyDescent="0.25">
      <c r="A13" s="531"/>
      <c r="B13" s="531"/>
      <c r="C13" s="535"/>
      <c r="D13" s="535"/>
      <c r="E13" s="535"/>
      <c r="F13" s="531"/>
      <c r="G13" s="541"/>
      <c r="H13" s="536"/>
      <c r="I13" s="536"/>
      <c r="J13" s="536"/>
      <c r="K13" s="536"/>
      <c r="L13" s="536"/>
      <c r="M13" s="536"/>
      <c r="N13" s="128" t="s">
        <v>9</v>
      </c>
      <c r="O13" s="128" t="s">
        <v>10</v>
      </c>
      <c r="P13" s="128" t="s">
        <v>11</v>
      </c>
      <c r="Q13" s="128" t="s">
        <v>12</v>
      </c>
      <c r="R13" s="128" t="s">
        <v>13</v>
      </c>
      <c r="S13" s="128" t="s">
        <v>14</v>
      </c>
      <c r="T13" s="128" t="s">
        <v>29</v>
      </c>
      <c r="U13" s="129" t="s">
        <v>30</v>
      </c>
      <c r="V13" s="539"/>
      <c r="W13" s="541"/>
    </row>
  </sheetData>
  <mergeCells count="22">
    <mergeCell ref="L12:L13"/>
    <mergeCell ref="G12:G13"/>
    <mergeCell ref="H12:H13"/>
    <mergeCell ref="I12:I13"/>
    <mergeCell ref="J12:J13"/>
    <mergeCell ref="K12:K13"/>
    <mergeCell ref="F12:F13"/>
    <mergeCell ref="A1:A4"/>
    <mergeCell ref="B1:V4"/>
    <mergeCell ref="B6:F6"/>
    <mergeCell ref="B7:F7"/>
    <mergeCell ref="B8:F8"/>
    <mergeCell ref="A10:W10"/>
    <mergeCell ref="A12:A13"/>
    <mergeCell ref="B12:B13"/>
    <mergeCell ref="C12:C13"/>
    <mergeCell ref="D12:D13"/>
    <mergeCell ref="E12:E13"/>
    <mergeCell ref="M12:M13"/>
    <mergeCell ref="N12:U12"/>
    <mergeCell ref="V12:V13"/>
    <mergeCell ref="W12:W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1"/>
  <sheetViews>
    <sheetView topLeftCell="A40" workbookViewId="0">
      <selection activeCell="A55" sqref="A55"/>
    </sheetView>
  </sheetViews>
  <sheetFormatPr baseColWidth="10" defaultRowHeight="15" x14ac:dyDescent="0.25"/>
  <cols>
    <col min="1" max="1" width="94.7109375" style="160" bestFit="1" customWidth="1"/>
  </cols>
  <sheetData>
    <row r="1" spans="1:1" ht="14.45" x14ac:dyDescent="0.35">
      <c r="A1" s="132" t="s">
        <v>17</v>
      </c>
    </row>
    <row r="2" spans="1:1" x14ac:dyDescent="0.25">
      <c r="A2" s="66" t="s">
        <v>74</v>
      </c>
    </row>
    <row r="3" spans="1:1" x14ac:dyDescent="0.25">
      <c r="A3" s="153" t="s">
        <v>77</v>
      </c>
    </row>
    <row r="4" spans="1:1" x14ac:dyDescent="0.25">
      <c r="A4" s="153" t="s">
        <v>79</v>
      </c>
    </row>
    <row r="5" spans="1:1" x14ac:dyDescent="0.25">
      <c r="A5" s="153" t="s">
        <v>66</v>
      </c>
    </row>
    <row r="6" spans="1:1" x14ac:dyDescent="0.25">
      <c r="A6" s="154" t="s">
        <v>67</v>
      </c>
    </row>
    <row r="7" spans="1:1" x14ac:dyDescent="0.25">
      <c r="A7" s="72" t="s">
        <v>68</v>
      </c>
    </row>
    <row r="8" spans="1:1" x14ac:dyDescent="0.25">
      <c r="A8" s="72" t="s">
        <v>67</v>
      </c>
    </row>
    <row r="9" spans="1:1" x14ac:dyDescent="0.25">
      <c r="A9" s="66" t="s">
        <v>69</v>
      </c>
    </row>
    <row r="10" spans="1:1" x14ac:dyDescent="0.25">
      <c r="A10" s="153" t="s">
        <v>350</v>
      </c>
    </row>
    <row r="11" spans="1:1" ht="14.45" x14ac:dyDescent="0.35">
      <c r="A11" s="102" t="s">
        <v>157</v>
      </c>
    </row>
    <row r="12" spans="1:1" ht="14.45" x14ac:dyDescent="0.35">
      <c r="A12" s="102" t="s">
        <v>157</v>
      </c>
    </row>
    <row r="13" spans="1:1" ht="14.45" x14ac:dyDescent="0.35">
      <c r="A13" s="102" t="s">
        <v>157</v>
      </c>
    </row>
    <row r="14" spans="1:1" ht="14.45" x14ac:dyDescent="0.35">
      <c r="A14" s="102" t="s">
        <v>157</v>
      </c>
    </row>
    <row r="15" spans="1:1" ht="14.45" x14ac:dyDescent="0.35">
      <c r="A15" s="102" t="s">
        <v>157</v>
      </c>
    </row>
    <row r="16" spans="1:1" ht="14.45" x14ac:dyDescent="0.35">
      <c r="A16" s="102" t="s">
        <v>157</v>
      </c>
    </row>
    <row r="17" spans="1:1" ht="14.45" x14ac:dyDescent="0.35">
      <c r="A17" s="102" t="s">
        <v>157</v>
      </c>
    </row>
    <row r="18" spans="1:1" ht="14.45" x14ac:dyDescent="0.35">
      <c r="A18" s="102" t="s">
        <v>157</v>
      </c>
    </row>
    <row r="19" spans="1:1" ht="14.45" x14ac:dyDescent="0.35">
      <c r="A19" s="102" t="s">
        <v>157</v>
      </c>
    </row>
    <row r="20" spans="1:1" ht="14.45" x14ac:dyDescent="0.35">
      <c r="A20" s="102" t="s">
        <v>157</v>
      </c>
    </row>
    <row r="21" spans="1:1" ht="14.45" x14ac:dyDescent="0.35">
      <c r="A21" s="102" t="s">
        <v>157</v>
      </c>
    </row>
    <row r="22" spans="1:1" ht="14.45" x14ac:dyDescent="0.35">
      <c r="A22" s="102" t="s">
        <v>157</v>
      </c>
    </row>
    <row r="23" spans="1:1" ht="14.45" x14ac:dyDescent="0.35">
      <c r="A23" s="102" t="s">
        <v>157</v>
      </c>
    </row>
    <row r="24" spans="1:1" ht="14.45" x14ac:dyDescent="0.35">
      <c r="A24" s="102" t="s">
        <v>157</v>
      </c>
    </row>
    <row r="25" spans="1:1" ht="14.45" x14ac:dyDescent="0.35">
      <c r="A25" s="102" t="s">
        <v>157</v>
      </c>
    </row>
    <row r="26" spans="1:1" ht="14.45" x14ac:dyDescent="0.35">
      <c r="A26" s="102" t="s">
        <v>157</v>
      </c>
    </row>
    <row r="27" spans="1:1" ht="14.45" x14ac:dyDescent="0.35">
      <c r="A27" s="102" t="s">
        <v>157</v>
      </c>
    </row>
    <row r="28" spans="1:1" ht="14.45" x14ac:dyDescent="0.35">
      <c r="A28" s="102" t="s">
        <v>157</v>
      </c>
    </row>
    <row r="29" spans="1:1" ht="14.45" x14ac:dyDescent="0.35">
      <c r="A29" s="102" t="s">
        <v>157</v>
      </c>
    </row>
    <row r="30" spans="1:1" ht="14.45" x14ac:dyDescent="0.35">
      <c r="A30" s="102" t="s">
        <v>157</v>
      </c>
    </row>
    <row r="31" spans="1:1" ht="14.45" x14ac:dyDescent="0.35">
      <c r="A31" s="102" t="s">
        <v>157</v>
      </c>
    </row>
    <row r="32" spans="1:1" ht="14.45" x14ac:dyDescent="0.35">
      <c r="A32" s="102" t="s">
        <v>157</v>
      </c>
    </row>
    <row r="33" spans="1:1" ht="14.45" x14ac:dyDescent="0.35">
      <c r="A33" s="102" t="s">
        <v>157</v>
      </c>
    </row>
    <row r="34" spans="1:1" ht="14.45" x14ac:dyDescent="0.35">
      <c r="A34" s="102" t="s">
        <v>157</v>
      </c>
    </row>
    <row r="35" spans="1:1" x14ac:dyDescent="0.25">
      <c r="A35" s="102" t="s">
        <v>166</v>
      </c>
    </row>
    <row r="36" spans="1:1" ht="14.45" x14ac:dyDescent="0.35">
      <c r="A36" s="102" t="s">
        <v>157</v>
      </c>
    </row>
    <row r="37" spans="1:1" ht="14.45" x14ac:dyDescent="0.35">
      <c r="A37" s="102" t="s">
        <v>157</v>
      </c>
    </row>
    <row r="38" spans="1:1" ht="14.45" x14ac:dyDescent="0.35">
      <c r="A38" s="102" t="s">
        <v>157</v>
      </c>
    </row>
    <row r="39" spans="1:1" ht="14.45" x14ac:dyDescent="0.35">
      <c r="A39" s="102" t="s">
        <v>157</v>
      </c>
    </row>
    <row r="40" spans="1:1" x14ac:dyDescent="0.25">
      <c r="A40" s="102" t="s">
        <v>79</v>
      </c>
    </row>
    <row r="41" spans="1:1" x14ac:dyDescent="0.25">
      <c r="A41" s="102" t="s">
        <v>203</v>
      </c>
    </row>
    <row r="42" spans="1:1" x14ac:dyDescent="0.25">
      <c r="A42" s="106" t="s">
        <v>204</v>
      </c>
    </row>
    <row r="43" spans="1:1" x14ac:dyDescent="0.25">
      <c r="A43" s="106" t="s">
        <v>206</v>
      </c>
    </row>
    <row r="44" spans="1:1" x14ac:dyDescent="0.25">
      <c r="A44" s="106" t="s">
        <v>212</v>
      </c>
    </row>
    <row r="45" spans="1:1" x14ac:dyDescent="0.25">
      <c r="A45" s="153" t="s">
        <v>208</v>
      </c>
    </row>
    <row r="46" spans="1:1" x14ac:dyDescent="0.25">
      <c r="A46" s="153" t="s">
        <v>209</v>
      </c>
    </row>
    <row r="47" spans="1:1" x14ac:dyDescent="0.25">
      <c r="A47" s="106" t="s">
        <v>212</v>
      </c>
    </row>
    <row r="48" spans="1:1" x14ac:dyDescent="0.25">
      <c r="A48" s="155" t="s">
        <v>369</v>
      </c>
    </row>
    <row r="49" spans="1:1" x14ac:dyDescent="0.25">
      <c r="A49" s="155" t="s">
        <v>374</v>
      </c>
    </row>
    <row r="50" spans="1:1" x14ac:dyDescent="0.25">
      <c r="A50" s="155" t="s">
        <v>369</v>
      </c>
    </row>
    <row r="51" spans="1:1" x14ac:dyDescent="0.25">
      <c r="A51" s="155" t="s">
        <v>374</v>
      </c>
    </row>
    <row r="52" spans="1:1" x14ac:dyDescent="0.25">
      <c r="A52" s="106" t="s">
        <v>178</v>
      </c>
    </row>
    <row r="53" spans="1:1" ht="15" customHeight="1" x14ac:dyDescent="0.25">
      <c r="A53" s="106" t="s">
        <v>319</v>
      </c>
    </row>
    <row r="54" spans="1:1" x14ac:dyDescent="0.25">
      <c r="A54" s="153" t="s">
        <v>579</v>
      </c>
    </row>
    <row r="55" spans="1:1" x14ac:dyDescent="0.25">
      <c r="A55" s="66" t="s">
        <v>580</v>
      </c>
    </row>
    <row r="56" spans="1:1" x14ac:dyDescent="0.25">
      <c r="A56" s="153" t="s">
        <v>581</v>
      </c>
    </row>
    <row r="57" spans="1:1" x14ac:dyDescent="0.25">
      <c r="A57" s="102" t="s">
        <v>403</v>
      </c>
    </row>
    <row r="58" spans="1:1" x14ac:dyDescent="0.25">
      <c r="A58" s="102" t="s">
        <v>403</v>
      </c>
    </row>
    <row r="59" spans="1:1" x14ac:dyDescent="0.25">
      <c r="A59" s="102" t="s">
        <v>409</v>
      </c>
    </row>
    <row r="60" spans="1:1" ht="30" x14ac:dyDescent="0.25">
      <c r="A60" s="102" t="s">
        <v>410</v>
      </c>
    </row>
    <row r="61" spans="1:1" x14ac:dyDescent="0.25">
      <c r="A61" s="102" t="s">
        <v>411</v>
      </c>
    </row>
    <row r="62" spans="1:1" x14ac:dyDescent="0.25">
      <c r="A62" s="102" t="s">
        <v>390</v>
      </c>
    </row>
    <row r="63" spans="1:1" ht="30" x14ac:dyDescent="0.25">
      <c r="A63" s="156" t="s">
        <v>393</v>
      </c>
    </row>
    <row r="64" spans="1:1" ht="30" x14ac:dyDescent="0.25">
      <c r="A64" s="156" t="s">
        <v>396</v>
      </c>
    </row>
    <row r="65" spans="1:1" ht="30" x14ac:dyDescent="0.25">
      <c r="A65" s="157" t="s">
        <v>428</v>
      </c>
    </row>
    <row r="66" spans="1:1" ht="30" x14ac:dyDescent="0.25">
      <c r="A66" s="158" t="s">
        <v>429</v>
      </c>
    </row>
    <row r="67" spans="1:1" x14ac:dyDescent="0.25">
      <c r="A67" s="106" t="s">
        <v>431</v>
      </c>
    </row>
    <row r="68" spans="1:1" x14ac:dyDescent="0.25">
      <c r="A68" s="159" t="s">
        <v>231</v>
      </c>
    </row>
    <row r="69" spans="1:1" x14ac:dyDescent="0.25">
      <c r="A69" s="159" t="s">
        <v>242</v>
      </c>
    </row>
    <row r="70" spans="1:1" x14ac:dyDescent="0.25">
      <c r="A70" s="75" t="s">
        <v>248</v>
      </c>
    </row>
    <row r="71" spans="1:1" x14ac:dyDescent="0.25">
      <c r="A71" s="75" t="s">
        <v>272</v>
      </c>
    </row>
    <row r="72" spans="1:1" x14ac:dyDescent="0.25">
      <c r="A72" s="75" t="s">
        <v>248</v>
      </c>
    </row>
    <row r="73" spans="1:1" x14ac:dyDescent="0.25">
      <c r="A73" s="75" t="s">
        <v>272</v>
      </c>
    </row>
    <row r="74" spans="1:1" x14ac:dyDescent="0.25">
      <c r="A74" s="75" t="s">
        <v>248</v>
      </c>
    </row>
    <row r="75" spans="1:1" x14ac:dyDescent="0.25">
      <c r="A75" s="75" t="s">
        <v>248</v>
      </c>
    </row>
    <row r="76" spans="1:1" x14ac:dyDescent="0.25">
      <c r="A76" s="75" t="s">
        <v>272</v>
      </c>
    </row>
    <row r="77" spans="1:1" x14ac:dyDescent="0.25">
      <c r="A77" s="75" t="s">
        <v>248</v>
      </c>
    </row>
    <row r="78" spans="1:1" x14ac:dyDescent="0.25">
      <c r="A78" s="75" t="s">
        <v>272</v>
      </c>
    </row>
    <row r="79" spans="1:1" x14ac:dyDescent="0.25">
      <c r="A79" s="75" t="s">
        <v>248</v>
      </c>
    </row>
    <row r="80" spans="1:1" x14ac:dyDescent="0.25">
      <c r="A80" s="75" t="s">
        <v>272</v>
      </c>
    </row>
    <row r="81" spans="1:1" x14ac:dyDescent="0.25">
      <c r="A81" s="159" t="s">
        <v>276</v>
      </c>
    </row>
  </sheetData>
  <autoFilter ref="A1:A81"/>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W100"/>
  <sheetViews>
    <sheetView tabSelected="1" zoomScale="54" zoomScaleNormal="70" workbookViewId="0">
      <selection activeCell="B14" sqref="B14:B21"/>
    </sheetView>
  </sheetViews>
  <sheetFormatPr baseColWidth="10" defaultColWidth="22.140625" defaultRowHeight="15" x14ac:dyDescent="0.25"/>
  <cols>
    <col min="1" max="1" width="55.7109375" style="231" customWidth="1"/>
    <col min="2" max="2" width="42" style="231" customWidth="1"/>
    <col min="3" max="3" width="39.85546875" style="231" customWidth="1"/>
    <col min="4" max="4" width="32.7109375" style="231" customWidth="1"/>
    <col min="5" max="5" width="55" style="231" customWidth="1"/>
    <col min="6" max="6" width="22.140625" style="236" customWidth="1"/>
    <col min="7" max="7" width="22.140625" style="236"/>
    <col min="8" max="8" width="53.42578125" style="237" customWidth="1"/>
    <col min="9" max="9" width="25.7109375" style="238" customWidth="1"/>
    <col min="10" max="10" width="22.140625" style="236" customWidth="1"/>
    <col min="11" max="11" width="75.85546875" style="236" customWidth="1"/>
    <col min="12" max="13" width="22.140625" style="236" customWidth="1"/>
    <col min="14" max="14" width="24.140625" style="236" customWidth="1"/>
    <col min="15" max="15" width="32.85546875" style="226" customWidth="1"/>
    <col min="16" max="21" width="15.7109375" style="226" customWidth="1"/>
    <col min="22" max="22" width="25.42578125" style="226" customWidth="1"/>
    <col min="23" max="24" width="22.140625" style="226"/>
    <col min="25" max="25" width="17.140625" style="226" customWidth="1"/>
    <col min="26" max="26" width="15.28515625" style="226" customWidth="1"/>
    <col min="27" max="27" width="15.85546875" style="226" customWidth="1"/>
    <col min="28" max="28" width="12.7109375" style="226" customWidth="1"/>
    <col min="29" max="29" width="16.140625" style="226" customWidth="1"/>
    <col min="30" max="30" width="22.140625" style="226" customWidth="1"/>
    <col min="31" max="31" width="66.85546875" style="327" customWidth="1"/>
    <col min="32" max="16384" width="22.140625" style="226"/>
  </cols>
  <sheetData>
    <row r="1" spans="1:49" x14ac:dyDescent="0.25">
      <c r="A1" s="558"/>
      <c r="B1" s="546" t="s">
        <v>32</v>
      </c>
      <c r="C1" s="546"/>
      <c r="D1" s="546"/>
      <c r="E1" s="546"/>
      <c r="F1" s="546"/>
      <c r="G1" s="546"/>
      <c r="H1" s="546"/>
      <c r="I1" s="546"/>
      <c r="J1" s="546"/>
      <c r="K1" s="546"/>
      <c r="L1" s="546"/>
      <c r="M1" s="546"/>
      <c r="N1" s="546"/>
      <c r="O1" s="546"/>
      <c r="P1" s="546"/>
      <c r="Q1" s="546"/>
      <c r="R1" s="546"/>
      <c r="S1" s="546"/>
      <c r="T1" s="546"/>
      <c r="U1" s="546"/>
      <c r="V1" s="546"/>
      <c r="W1" s="546"/>
      <c r="X1" s="546"/>
      <c r="Y1" s="546"/>
      <c r="Z1" s="546"/>
      <c r="AA1" s="546"/>
      <c r="AB1" s="546"/>
      <c r="AC1" s="546"/>
      <c r="AD1" s="546"/>
      <c r="AE1" s="321" t="s">
        <v>698</v>
      </c>
      <c r="AF1" s="225"/>
      <c r="AG1" s="225"/>
      <c r="AH1" s="225"/>
      <c r="AI1" s="225"/>
      <c r="AJ1" s="225"/>
      <c r="AK1" s="225"/>
      <c r="AL1" s="225"/>
      <c r="AM1" s="225"/>
      <c r="AN1" s="225"/>
      <c r="AO1" s="225"/>
      <c r="AP1" s="225"/>
      <c r="AQ1" s="225"/>
      <c r="AR1" s="225"/>
      <c r="AS1" s="225"/>
      <c r="AT1" s="225"/>
      <c r="AU1" s="225"/>
      <c r="AW1" s="225"/>
    </row>
    <row r="2" spans="1:49" x14ac:dyDescent="0.25">
      <c r="A2" s="558"/>
      <c r="B2" s="546"/>
      <c r="C2" s="546"/>
      <c r="D2" s="546"/>
      <c r="E2" s="546"/>
      <c r="F2" s="546"/>
      <c r="G2" s="546"/>
      <c r="H2" s="546"/>
      <c r="I2" s="546"/>
      <c r="J2" s="546"/>
      <c r="K2" s="546"/>
      <c r="L2" s="546"/>
      <c r="M2" s="546"/>
      <c r="N2" s="546"/>
      <c r="O2" s="546"/>
      <c r="P2" s="546"/>
      <c r="Q2" s="546"/>
      <c r="R2" s="546"/>
      <c r="S2" s="546"/>
      <c r="T2" s="546"/>
      <c r="U2" s="546"/>
      <c r="V2" s="546"/>
      <c r="W2" s="546"/>
      <c r="X2" s="546"/>
      <c r="Y2" s="546"/>
      <c r="Z2" s="546"/>
      <c r="AA2" s="546"/>
      <c r="AB2" s="546"/>
      <c r="AC2" s="546"/>
      <c r="AD2" s="546"/>
      <c r="AE2" s="321" t="s">
        <v>699</v>
      </c>
      <c r="AF2" s="225"/>
      <c r="AG2" s="225"/>
      <c r="AH2" s="225"/>
      <c r="AI2" s="225"/>
      <c r="AJ2" s="225"/>
      <c r="AK2" s="225"/>
      <c r="AL2" s="225"/>
      <c r="AM2" s="225"/>
      <c r="AN2" s="225"/>
      <c r="AO2" s="225"/>
      <c r="AP2" s="225"/>
      <c r="AQ2" s="225"/>
      <c r="AR2" s="225"/>
      <c r="AS2" s="225"/>
      <c r="AT2" s="225"/>
      <c r="AU2" s="225"/>
      <c r="AW2" s="225"/>
    </row>
    <row r="3" spans="1:49" x14ac:dyDescent="0.25">
      <c r="A3" s="558"/>
      <c r="B3" s="546"/>
      <c r="C3" s="546"/>
      <c r="D3" s="546"/>
      <c r="E3" s="546"/>
      <c r="F3" s="546"/>
      <c r="G3" s="546"/>
      <c r="H3" s="546"/>
      <c r="I3" s="546"/>
      <c r="J3" s="546"/>
      <c r="K3" s="546"/>
      <c r="L3" s="546"/>
      <c r="M3" s="546"/>
      <c r="N3" s="546"/>
      <c r="O3" s="546"/>
      <c r="P3" s="546"/>
      <c r="Q3" s="546"/>
      <c r="R3" s="546"/>
      <c r="S3" s="546"/>
      <c r="T3" s="546"/>
      <c r="U3" s="546"/>
      <c r="V3" s="546"/>
      <c r="W3" s="546"/>
      <c r="X3" s="546"/>
      <c r="Y3" s="546"/>
      <c r="Z3" s="546"/>
      <c r="AA3" s="546"/>
      <c r="AB3" s="546"/>
      <c r="AC3" s="546"/>
      <c r="AD3" s="546"/>
      <c r="AE3" s="321" t="s">
        <v>700</v>
      </c>
      <c r="AF3" s="225"/>
      <c r="AG3" s="225"/>
      <c r="AH3" s="225"/>
      <c r="AI3" s="225"/>
      <c r="AJ3" s="225"/>
      <c r="AK3" s="225"/>
      <c r="AL3" s="225"/>
      <c r="AM3" s="225"/>
      <c r="AN3" s="225"/>
      <c r="AO3" s="225"/>
      <c r="AP3" s="225"/>
      <c r="AQ3" s="225"/>
      <c r="AR3" s="225"/>
      <c r="AS3" s="225"/>
      <c r="AT3" s="225"/>
      <c r="AU3" s="225"/>
      <c r="AW3" s="225"/>
    </row>
    <row r="4" spans="1:49" x14ac:dyDescent="0.25">
      <c r="A4" s="558"/>
      <c r="B4" s="546"/>
      <c r="C4" s="546"/>
      <c r="D4" s="546"/>
      <c r="E4" s="546"/>
      <c r="F4" s="546"/>
      <c r="G4" s="546"/>
      <c r="H4" s="546"/>
      <c r="I4" s="546"/>
      <c r="J4" s="546"/>
      <c r="K4" s="546"/>
      <c r="L4" s="546"/>
      <c r="M4" s="546"/>
      <c r="N4" s="546"/>
      <c r="O4" s="546"/>
      <c r="P4" s="546"/>
      <c r="Q4" s="546"/>
      <c r="R4" s="546"/>
      <c r="S4" s="546"/>
      <c r="T4" s="546"/>
      <c r="U4" s="546"/>
      <c r="V4" s="546"/>
      <c r="W4" s="546"/>
      <c r="X4" s="546"/>
      <c r="Y4" s="546"/>
      <c r="Z4" s="546"/>
      <c r="AA4" s="546"/>
      <c r="AB4" s="546"/>
      <c r="AC4" s="546"/>
      <c r="AD4" s="546"/>
      <c r="AE4" s="321" t="s">
        <v>701</v>
      </c>
      <c r="AF4" s="225"/>
      <c r="AG4" s="225"/>
      <c r="AH4" s="225"/>
      <c r="AI4" s="225"/>
      <c r="AJ4" s="225"/>
      <c r="AK4" s="225"/>
      <c r="AL4" s="225"/>
      <c r="AM4" s="225"/>
      <c r="AN4" s="225"/>
      <c r="AO4" s="225"/>
      <c r="AP4" s="225"/>
      <c r="AQ4" s="225"/>
      <c r="AR4" s="225"/>
      <c r="AS4" s="225"/>
      <c r="AT4" s="225"/>
      <c r="AU4" s="225"/>
      <c r="AW4" s="225"/>
    </row>
    <row r="5" spans="1:49" x14ac:dyDescent="0.25">
      <c r="A5" s="559"/>
      <c r="B5" s="559"/>
      <c r="C5" s="559"/>
      <c r="D5" s="559"/>
      <c r="E5" s="559"/>
      <c r="F5" s="594"/>
      <c r="G5" s="241"/>
      <c r="H5" s="239"/>
      <c r="I5" s="240"/>
      <c r="J5" s="241"/>
      <c r="K5" s="241"/>
      <c r="L5" s="241"/>
      <c r="M5" s="241"/>
      <c r="N5" s="241"/>
      <c r="O5" s="242"/>
      <c r="P5" s="242"/>
      <c r="Q5" s="242"/>
      <c r="R5" s="242"/>
      <c r="S5" s="242"/>
      <c r="T5" s="242"/>
      <c r="U5" s="242"/>
      <c r="V5" s="242"/>
      <c r="W5" s="242"/>
      <c r="X5" s="242"/>
      <c r="Y5" s="242"/>
      <c r="Z5" s="242"/>
      <c r="AA5" s="242"/>
      <c r="AB5" s="242"/>
      <c r="AC5" s="242"/>
      <c r="AD5" s="242"/>
      <c r="AE5" s="322"/>
      <c r="AF5" s="227"/>
      <c r="AG5" s="227"/>
      <c r="AH5" s="227"/>
      <c r="AI5" s="227"/>
      <c r="AJ5" s="227"/>
      <c r="AK5" s="227"/>
      <c r="AL5" s="227"/>
      <c r="AM5" s="227"/>
      <c r="AN5" s="227"/>
      <c r="AO5" s="227"/>
      <c r="AP5" s="227"/>
      <c r="AQ5" s="227"/>
      <c r="AR5" s="227"/>
      <c r="AS5" s="227"/>
      <c r="AT5" s="227"/>
      <c r="AU5" s="227"/>
      <c r="AV5" s="227"/>
      <c r="AW5" s="227"/>
    </row>
    <row r="6" spans="1:49" ht="21" x14ac:dyDescent="0.25">
      <c r="A6" s="560" t="s">
        <v>3</v>
      </c>
      <c r="B6" s="547" t="s">
        <v>827</v>
      </c>
      <c r="C6" s="548"/>
      <c r="D6" s="548"/>
      <c r="E6" s="548"/>
      <c r="F6" s="549"/>
      <c r="G6" s="320"/>
      <c r="H6" s="246"/>
      <c r="I6" s="247"/>
      <c r="J6" s="248"/>
      <c r="K6" s="248"/>
      <c r="L6" s="248"/>
      <c r="M6" s="248"/>
      <c r="N6" s="249"/>
      <c r="O6" s="250"/>
      <c r="P6" s="250"/>
      <c r="Q6" s="250"/>
      <c r="R6" s="250"/>
      <c r="S6" s="250"/>
      <c r="T6" s="250"/>
      <c r="U6" s="250"/>
      <c r="V6" s="250"/>
      <c r="W6" s="250"/>
      <c r="X6" s="250"/>
      <c r="Y6" s="250"/>
      <c r="Z6" s="250"/>
      <c r="AA6" s="250"/>
      <c r="AB6" s="250"/>
      <c r="AC6" s="250"/>
      <c r="AD6" s="250"/>
      <c r="AE6" s="323"/>
      <c r="AF6" s="227"/>
      <c r="AG6" s="227"/>
      <c r="AH6" s="227"/>
      <c r="AI6" s="227"/>
      <c r="AJ6" s="227"/>
      <c r="AK6" s="227"/>
      <c r="AL6" s="227"/>
      <c r="AM6" s="227"/>
      <c r="AN6" s="227"/>
      <c r="AO6" s="227"/>
      <c r="AP6" s="227"/>
      <c r="AQ6" s="227"/>
      <c r="AR6" s="227"/>
      <c r="AS6" s="227"/>
      <c r="AT6" s="227"/>
      <c r="AU6" s="227"/>
      <c r="AV6" s="227"/>
      <c r="AW6" s="227"/>
    </row>
    <row r="7" spans="1:49" s="227" customFormat="1" ht="21" x14ac:dyDescent="0.25">
      <c r="A7" s="560" t="s">
        <v>4</v>
      </c>
      <c r="B7" s="547" t="s">
        <v>828</v>
      </c>
      <c r="C7" s="548"/>
      <c r="D7" s="548"/>
      <c r="E7" s="548"/>
      <c r="F7" s="549"/>
      <c r="G7" s="320"/>
      <c r="I7" s="251"/>
      <c r="J7" s="252"/>
      <c r="K7" s="252"/>
      <c r="L7" s="248"/>
      <c r="M7" s="248"/>
      <c r="N7" s="249"/>
      <c r="O7" s="250"/>
      <c r="P7" s="250"/>
      <c r="Q7" s="250"/>
      <c r="R7" s="250"/>
      <c r="S7" s="250"/>
      <c r="T7" s="250"/>
      <c r="U7" s="250"/>
      <c r="V7" s="250"/>
      <c r="W7" s="250"/>
      <c r="X7" s="250"/>
      <c r="Y7" s="250"/>
      <c r="Z7" s="250"/>
      <c r="AA7" s="250"/>
      <c r="AB7" s="250"/>
      <c r="AC7" s="253"/>
      <c r="AD7" s="253"/>
      <c r="AE7" s="323"/>
      <c r="AF7" s="228"/>
      <c r="AG7" s="228"/>
      <c r="AH7" s="229"/>
      <c r="AI7" s="230"/>
    </row>
    <row r="8" spans="1:49" s="227" customFormat="1" ht="21" x14ac:dyDescent="0.25">
      <c r="A8" s="560" t="s">
        <v>5</v>
      </c>
      <c r="B8" s="550" t="s">
        <v>853</v>
      </c>
      <c r="C8" s="550"/>
      <c r="D8" s="550"/>
      <c r="E8" s="550"/>
      <c r="F8" s="550"/>
      <c r="G8" s="320"/>
      <c r="I8" s="251"/>
      <c r="J8" s="252"/>
      <c r="K8" s="252"/>
      <c r="L8" s="248"/>
      <c r="M8" s="248"/>
      <c r="N8" s="249"/>
      <c r="O8" s="250"/>
      <c r="P8" s="250"/>
      <c r="Q8" s="250"/>
      <c r="R8" s="250"/>
      <c r="S8" s="250"/>
      <c r="T8" s="250"/>
      <c r="U8" s="250"/>
      <c r="V8" s="250"/>
      <c r="W8" s="250"/>
      <c r="X8" s="250"/>
      <c r="Y8" s="250"/>
      <c r="Z8" s="250"/>
      <c r="AA8" s="250"/>
      <c r="AB8" s="250"/>
      <c r="AC8" s="253"/>
      <c r="AD8" s="253"/>
      <c r="AE8" s="323"/>
      <c r="AF8" s="228"/>
      <c r="AG8" s="228"/>
      <c r="AH8" s="229"/>
      <c r="AI8" s="230"/>
    </row>
    <row r="9" spans="1:49" x14ac:dyDescent="0.25">
      <c r="A9" s="559"/>
      <c r="B9" s="559"/>
      <c r="C9" s="559"/>
      <c r="D9" s="559"/>
      <c r="E9" s="559"/>
      <c r="F9" s="594"/>
      <c r="G9" s="245"/>
      <c r="H9" s="243"/>
      <c r="I9" s="243"/>
      <c r="J9" s="244"/>
      <c r="K9" s="244"/>
      <c r="L9" s="245"/>
      <c r="M9" s="245"/>
      <c r="N9" s="245"/>
      <c r="O9" s="243"/>
      <c r="P9" s="243"/>
      <c r="Q9" s="243"/>
      <c r="R9" s="243"/>
      <c r="S9" s="243"/>
      <c r="T9" s="243"/>
      <c r="U9" s="243"/>
      <c r="V9" s="243"/>
      <c r="W9" s="243"/>
      <c r="X9" s="243"/>
      <c r="Y9" s="243"/>
      <c r="Z9" s="243"/>
      <c r="AA9" s="243"/>
      <c r="AB9" s="243"/>
      <c r="AC9" s="243"/>
      <c r="AD9" s="243"/>
      <c r="AE9" s="324"/>
    </row>
    <row r="10" spans="1:49" ht="90" customHeight="1" x14ac:dyDescent="0.25">
      <c r="A10" s="551" t="s">
        <v>884</v>
      </c>
      <c r="B10" s="552"/>
      <c r="C10" s="552"/>
      <c r="D10" s="552"/>
      <c r="E10" s="552"/>
      <c r="F10" s="552"/>
      <c r="G10" s="552"/>
      <c r="H10" s="552"/>
      <c r="I10" s="552"/>
      <c r="J10" s="552"/>
      <c r="K10" s="552"/>
      <c r="L10" s="552"/>
      <c r="M10" s="552"/>
      <c r="N10" s="552"/>
      <c r="O10" s="552"/>
      <c r="P10" s="552"/>
      <c r="Q10" s="552"/>
      <c r="R10" s="552"/>
      <c r="S10" s="552"/>
      <c r="T10" s="552"/>
      <c r="U10" s="552"/>
      <c r="V10" s="552"/>
      <c r="W10" s="552"/>
      <c r="X10" s="552"/>
      <c r="Y10" s="552"/>
      <c r="Z10" s="552"/>
      <c r="AA10" s="552"/>
      <c r="AB10" s="552"/>
      <c r="AC10" s="552"/>
      <c r="AD10" s="552"/>
      <c r="AE10" s="553"/>
      <c r="AF10" s="228"/>
      <c r="AG10" s="228"/>
      <c r="AH10" s="231"/>
      <c r="AI10" s="232"/>
    </row>
    <row r="11" spans="1:49" x14ac:dyDescent="0.25">
      <c r="A11" s="561"/>
      <c r="B11" s="561"/>
      <c r="C11" s="561"/>
      <c r="D11" s="561"/>
      <c r="E11" s="561"/>
      <c r="F11" s="255"/>
      <c r="G11" s="255"/>
      <c r="H11" s="254"/>
      <c r="I11" s="254"/>
      <c r="J11" s="255"/>
      <c r="K11" s="255"/>
      <c r="L11" s="255"/>
      <c r="M11" s="255"/>
      <c r="N11" s="255"/>
      <c r="O11" s="336"/>
      <c r="P11" s="254"/>
      <c r="Q11" s="254"/>
      <c r="R11" s="254"/>
      <c r="S11" s="254"/>
      <c r="T11" s="254"/>
      <c r="U11" s="254"/>
      <c r="V11" s="254"/>
      <c r="W11" s="254"/>
      <c r="X11" s="254"/>
      <c r="Y11" s="254"/>
      <c r="Z11" s="254"/>
      <c r="AA11" s="336"/>
      <c r="AB11" s="254"/>
      <c r="AC11" s="254"/>
      <c r="AD11" s="254"/>
      <c r="AE11" s="325"/>
      <c r="AF11" s="228"/>
      <c r="AG11" s="228"/>
      <c r="AH11" s="231"/>
      <c r="AI11" s="232"/>
    </row>
    <row r="12" spans="1:49" s="233" customFormat="1" ht="15.75" x14ac:dyDescent="0.25">
      <c r="A12" s="562" t="s">
        <v>6</v>
      </c>
      <c r="B12" s="562" t="s">
        <v>7</v>
      </c>
      <c r="C12" s="562" t="s">
        <v>746</v>
      </c>
      <c r="D12" s="562" t="s">
        <v>25</v>
      </c>
      <c r="E12" s="562" t="s">
        <v>27</v>
      </c>
      <c r="F12" s="554" t="s">
        <v>16</v>
      </c>
      <c r="G12" s="554" t="s">
        <v>2</v>
      </c>
      <c r="H12" s="557" t="s">
        <v>646</v>
      </c>
      <c r="I12" s="554" t="s">
        <v>28</v>
      </c>
      <c r="J12" s="554" t="s">
        <v>15</v>
      </c>
      <c r="K12" s="554" t="s">
        <v>742</v>
      </c>
      <c r="L12" s="554" t="s">
        <v>18</v>
      </c>
      <c r="M12" s="554" t="s">
        <v>19</v>
      </c>
      <c r="N12" s="554" t="s">
        <v>645</v>
      </c>
      <c r="O12" s="554" t="s">
        <v>21</v>
      </c>
      <c r="P12" s="542" t="s">
        <v>21</v>
      </c>
      <c r="Q12" s="543"/>
      <c r="R12" s="543"/>
      <c r="S12" s="543"/>
      <c r="T12" s="543"/>
      <c r="U12" s="543"/>
      <c r="V12" s="543"/>
      <c r="W12" s="543"/>
      <c r="X12" s="543"/>
      <c r="Y12" s="543"/>
      <c r="Z12" s="543"/>
      <c r="AA12" s="543"/>
      <c r="AB12" s="543"/>
      <c r="AC12" s="544"/>
      <c r="AD12" s="555" t="s">
        <v>23</v>
      </c>
      <c r="AE12" s="554" t="s">
        <v>22</v>
      </c>
      <c r="AF12" s="578"/>
    </row>
    <row r="13" spans="1:49" s="233" customFormat="1" ht="47.25" x14ac:dyDescent="0.25">
      <c r="A13" s="562"/>
      <c r="B13" s="562"/>
      <c r="C13" s="562"/>
      <c r="D13" s="562"/>
      <c r="E13" s="562"/>
      <c r="F13" s="554"/>
      <c r="G13" s="554"/>
      <c r="H13" s="557"/>
      <c r="I13" s="554"/>
      <c r="J13" s="554"/>
      <c r="K13" s="554"/>
      <c r="L13" s="554"/>
      <c r="M13" s="554"/>
      <c r="N13" s="554"/>
      <c r="O13" s="554" t="s">
        <v>9</v>
      </c>
      <c r="P13" s="342" t="s">
        <v>830</v>
      </c>
      <c r="Q13" s="342" t="s">
        <v>831</v>
      </c>
      <c r="R13" s="342" t="s">
        <v>832</v>
      </c>
      <c r="S13" s="342" t="s">
        <v>833</v>
      </c>
      <c r="T13" s="342" t="s">
        <v>834</v>
      </c>
      <c r="U13" s="342" t="s">
        <v>835</v>
      </c>
      <c r="V13" s="260" t="s">
        <v>9</v>
      </c>
      <c r="W13" s="260" t="s">
        <v>10</v>
      </c>
      <c r="X13" s="260" t="s">
        <v>11</v>
      </c>
      <c r="Y13" s="260" t="s">
        <v>12</v>
      </c>
      <c r="Z13" s="260" t="s">
        <v>13</v>
      </c>
      <c r="AA13" s="260" t="s">
        <v>14</v>
      </c>
      <c r="AB13" s="260" t="s">
        <v>29</v>
      </c>
      <c r="AC13" s="260" t="s">
        <v>30</v>
      </c>
      <c r="AD13" s="556"/>
      <c r="AE13" s="554"/>
      <c r="AF13" s="578"/>
    </row>
    <row r="14" spans="1:49" s="234" customFormat="1" ht="189" x14ac:dyDescent="0.25">
      <c r="A14" s="563" t="s">
        <v>24</v>
      </c>
      <c r="B14" s="563" t="s">
        <v>33</v>
      </c>
      <c r="C14" s="563" t="s">
        <v>34</v>
      </c>
      <c r="D14" s="326" t="s">
        <v>43</v>
      </c>
      <c r="E14" s="326" t="s">
        <v>58</v>
      </c>
      <c r="F14" s="545" t="s">
        <v>56</v>
      </c>
      <c r="G14" s="343" t="s">
        <v>75</v>
      </c>
      <c r="H14" s="291" t="s">
        <v>74</v>
      </c>
      <c r="I14" s="314" t="s">
        <v>856</v>
      </c>
      <c r="J14" s="299" t="s">
        <v>76</v>
      </c>
      <c r="K14" s="298" t="s">
        <v>741</v>
      </c>
      <c r="L14" s="303">
        <v>0.25</v>
      </c>
      <c r="M14" s="303">
        <v>1</v>
      </c>
      <c r="N14" s="299" t="s">
        <v>57</v>
      </c>
      <c r="O14" s="262">
        <v>1</v>
      </c>
      <c r="P14" s="304" t="s">
        <v>702</v>
      </c>
      <c r="Q14" s="304" t="s">
        <v>702</v>
      </c>
      <c r="R14" s="304" t="s">
        <v>702</v>
      </c>
      <c r="S14" s="304" t="s">
        <v>702</v>
      </c>
      <c r="T14" s="304" t="s">
        <v>702</v>
      </c>
      <c r="U14" s="304" t="s">
        <v>702</v>
      </c>
      <c r="V14" s="304" t="s">
        <v>702</v>
      </c>
      <c r="W14" s="304" t="s">
        <v>702</v>
      </c>
      <c r="X14" s="304" t="s">
        <v>702</v>
      </c>
      <c r="Y14" s="304" t="s">
        <v>702</v>
      </c>
      <c r="Z14" s="304" t="s">
        <v>702</v>
      </c>
      <c r="AA14" s="284">
        <v>1</v>
      </c>
      <c r="AB14" s="303">
        <v>1</v>
      </c>
      <c r="AC14" s="303">
        <v>1</v>
      </c>
      <c r="AD14" s="261" t="s">
        <v>86</v>
      </c>
      <c r="AE14" s="326" t="s">
        <v>762</v>
      </c>
      <c r="AF14" s="579"/>
    </row>
    <row r="15" spans="1:49" ht="78.75" x14ac:dyDescent="0.25">
      <c r="A15" s="563"/>
      <c r="B15" s="563"/>
      <c r="C15" s="563"/>
      <c r="D15" s="326" t="s">
        <v>35</v>
      </c>
      <c r="E15" s="326" t="s">
        <v>61</v>
      </c>
      <c r="F15" s="545"/>
      <c r="G15" s="343" t="s">
        <v>78</v>
      </c>
      <c r="H15" s="308" t="s">
        <v>77</v>
      </c>
      <c r="I15" s="314" t="s">
        <v>857</v>
      </c>
      <c r="J15" s="299" t="s">
        <v>76</v>
      </c>
      <c r="K15" s="298" t="s">
        <v>743</v>
      </c>
      <c r="L15" s="315">
        <v>0.25</v>
      </c>
      <c r="M15" s="315">
        <v>1</v>
      </c>
      <c r="N15" s="299" t="s">
        <v>57</v>
      </c>
      <c r="O15" s="315">
        <f t="shared" ref="O15:O57" si="0">+AB15</f>
        <v>1</v>
      </c>
      <c r="P15" s="303" t="s">
        <v>702</v>
      </c>
      <c r="Q15" s="303" t="s">
        <v>702</v>
      </c>
      <c r="R15" s="303" t="s">
        <v>702</v>
      </c>
      <c r="S15" s="303" t="s">
        <v>702</v>
      </c>
      <c r="T15" s="303" t="s">
        <v>702</v>
      </c>
      <c r="U15" s="303" t="s">
        <v>702</v>
      </c>
      <c r="V15" s="303" t="s">
        <v>702</v>
      </c>
      <c r="W15" s="303" t="s">
        <v>702</v>
      </c>
      <c r="X15" s="303" t="s">
        <v>702</v>
      </c>
      <c r="Y15" s="303" t="s">
        <v>702</v>
      </c>
      <c r="Z15" s="303" t="s">
        <v>702</v>
      </c>
      <c r="AA15" s="301">
        <v>1</v>
      </c>
      <c r="AB15" s="301">
        <v>1</v>
      </c>
      <c r="AC15" s="301">
        <v>1</v>
      </c>
      <c r="AD15" s="343" t="s">
        <v>88</v>
      </c>
      <c r="AE15" s="326" t="s">
        <v>842</v>
      </c>
      <c r="AF15" s="580"/>
    </row>
    <row r="16" spans="1:49" ht="126" x14ac:dyDescent="0.25">
      <c r="A16" s="563"/>
      <c r="B16" s="563"/>
      <c r="C16" s="564" t="s">
        <v>36</v>
      </c>
      <c r="D16" s="326" t="s">
        <v>37</v>
      </c>
      <c r="E16" s="564" t="s">
        <v>62</v>
      </c>
      <c r="F16" s="545"/>
      <c r="G16" s="343" t="s">
        <v>80</v>
      </c>
      <c r="H16" s="308" t="s">
        <v>79</v>
      </c>
      <c r="I16" s="343" t="s">
        <v>858</v>
      </c>
      <c r="J16" s="299" t="s">
        <v>76</v>
      </c>
      <c r="K16" s="298" t="s">
        <v>744</v>
      </c>
      <c r="L16" s="300">
        <v>0.17499999999999999</v>
      </c>
      <c r="M16" s="300">
        <v>0.7</v>
      </c>
      <c r="N16" s="299" t="s">
        <v>57</v>
      </c>
      <c r="O16" s="315">
        <f t="shared" si="0"/>
        <v>0.57464999999999999</v>
      </c>
      <c r="P16" s="318" t="s">
        <v>702</v>
      </c>
      <c r="Q16" s="318" t="s">
        <v>702</v>
      </c>
      <c r="R16" s="318" t="s">
        <v>702</v>
      </c>
      <c r="S16" s="318" t="s">
        <v>702</v>
      </c>
      <c r="T16" s="318" t="s">
        <v>702</v>
      </c>
      <c r="U16" s="318" t="s">
        <v>702</v>
      </c>
      <c r="V16" s="318" t="s">
        <v>702</v>
      </c>
      <c r="W16" s="318" t="s">
        <v>702</v>
      </c>
      <c r="X16" s="339">
        <v>0.47520000000000001</v>
      </c>
      <c r="Y16" s="313">
        <v>0</v>
      </c>
      <c r="Z16" s="302">
        <v>0</v>
      </c>
      <c r="AA16" s="281">
        <v>0.67410000000000003</v>
      </c>
      <c r="AB16" s="301">
        <f>+(AA16+X16)/2</f>
        <v>0.57464999999999999</v>
      </c>
      <c r="AC16" s="301">
        <f>AB16</f>
        <v>0.57464999999999999</v>
      </c>
      <c r="AD16" s="343" t="s">
        <v>90</v>
      </c>
      <c r="AE16" s="326" t="s">
        <v>843</v>
      </c>
      <c r="AF16" s="580"/>
    </row>
    <row r="17" spans="1:32" ht="346.5" x14ac:dyDescent="0.25">
      <c r="A17" s="563"/>
      <c r="B17" s="563"/>
      <c r="C17" s="564" t="s">
        <v>38</v>
      </c>
      <c r="D17" s="326" t="s">
        <v>63</v>
      </c>
      <c r="E17" s="564" t="s">
        <v>59</v>
      </c>
      <c r="F17" s="545"/>
      <c r="G17" s="308" t="s">
        <v>73</v>
      </c>
      <c r="H17" s="308" t="s">
        <v>66</v>
      </c>
      <c r="I17" s="343" t="s">
        <v>859</v>
      </c>
      <c r="J17" s="299" t="s">
        <v>81</v>
      </c>
      <c r="K17" s="298" t="s">
        <v>773</v>
      </c>
      <c r="L17" s="299">
        <v>1</v>
      </c>
      <c r="M17" s="299">
        <v>1</v>
      </c>
      <c r="N17" s="299" t="s">
        <v>57</v>
      </c>
      <c r="O17" s="315">
        <f t="shared" si="0"/>
        <v>1</v>
      </c>
      <c r="P17" s="303">
        <v>1</v>
      </c>
      <c r="Q17" s="303" t="s">
        <v>702</v>
      </c>
      <c r="R17" s="303" t="s">
        <v>702</v>
      </c>
      <c r="S17" s="303" t="s">
        <v>702</v>
      </c>
      <c r="T17" s="303" t="s">
        <v>702</v>
      </c>
      <c r="U17" s="303" t="s">
        <v>702</v>
      </c>
      <c r="V17" s="303" t="s">
        <v>702</v>
      </c>
      <c r="W17" s="303" t="s">
        <v>702</v>
      </c>
      <c r="X17" s="303" t="s">
        <v>702</v>
      </c>
      <c r="Y17" s="303" t="s">
        <v>702</v>
      </c>
      <c r="Z17" s="303" t="s">
        <v>702</v>
      </c>
      <c r="AA17" s="303" t="s">
        <v>702</v>
      </c>
      <c r="AB17" s="301">
        <v>1</v>
      </c>
      <c r="AC17" s="301">
        <v>1</v>
      </c>
      <c r="AD17" s="343" t="s">
        <v>91</v>
      </c>
      <c r="AE17" s="326" t="s">
        <v>740</v>
      </c>
      <c r="AF17" s="580"/>
    </row>
    <row r="18" spans="1:32" s="235" customFormat="1" ht="126" x14ac:dyDescent="0.25">
      <c r="A18" s="563"/>
      <c r="B18" s="563"/>
      <c r="C18" s="563" t="s">
        <v>39</v>
      </c>
      <c r="D18" s="565" t="s">
        <v>642</v>
      </c>
      <c r="E18" s="326" t="s">
        <v>64</v>
      </c>
      <c r="F18" s="545"/>
      <c r="G18" s="317" t="s">
        <v>71</v>
      </c>
      <c r="H18" s="316" t="s">
        <v>67</v>
      </c>
      <c r="I18" s="343" t="s">
        <v>82</v>
      </c>
      <c r="J18" s="299" t="s">
        <v>76</v>
      </c>
      <c r="K18" s="307" t="s">
        <v>774</v>
      </c>
      <c r="L18" s="300">
        <v>0.23749999999999999</v>
      </c>
      <c r="M18" s="300">
        <v>0.95</v>
      </c>
      <c r="N18" s="299" t="s">
        <v>57</v>
      </c>
      <c r="O18" s="315">
        <f t="shared" si="0"/>
        <v>0.99536666666666662</v>
      </c>
      <c r="P18" s="318">
        <v>0.99890000000000001</v>
      </c>
      <c r="Q18" s="318">
        <v>0.99139999999999995</v>
      </c>
      <c r="R18" s="318">
        <v>0.99280000000000002</v>
      </c>
      <c r="S18" s="318">
        <v>0.99160000000000004</v>
      </c>
      <c r="T18" s="318">
        <v>0.99590000000000001</v>
      </c>
      <c r="U18" s="318">
        <v>0.998</v>
      </c>
      <c r="V18" s="340">
        <v>0.99150000000000005</v>
      </c>
      <c r="W18" s="339">
        <v>0.99180000000000001</v>
      </c>
      <c r="X18" s="339">
        <v>0.99709999999999999</v>
      </c>
      <c r="Y18" s="339">
        <v>0.99709999999999999</v>
      </c>
      <c r="Z18" s="318" t="s">
        <v>776</v>
      </c>
      <c r="AA18" s="319" t="s">
        <v>775</v>
      </c>
      <c r="AB18" s="312">
        <f>(V18+W18+X18+Y18+Z18+AA18+P18+Q18+R18+S18+T18+U18)/12</f>
        <v>0.99536666666666662</v>
      </c>
      <c r="AC18" s="312">
        <f>+AB18</f>
        <v>0.99536666666666662</v>
      </c>
      <c r="AD18" s="317" t="s">
        <v>93</v>
      </c>
      <c r="AE18" s="326" t="s">
        <v>844</v>
      </c>
      <c r="AF18" s="581"/>
    </row>
    <row r="19" spans="1:32" ht="173.25" x14ac:dyDescent="0.25">
      <c r="A19" s="563"/>
      <c r="B19" s="563"/>
      <c r="C19" s="563"/>
      <c r="D19" s="565" t="s">
        <v>41</v>
      </c>
      <c r="E19" s="564" t="s">
        <v>62</v>
      </c>
      <c r="F19" s="545"/>
      <c r="G19" s="347" t="s">
        <v>72</v>
      </c>
      <c r="H19" s="316" t="s">
        <v>68</v>
      </c>
      <c r="I19" s="343" t="s">
        <v>860</v>
      </c>
      <c r="J19" s="317" t="s">
        <v>76</v>
      </c>
      <c r="K19" s="289" t="s">
        <v>747</v>
      </c>
      <c r="L19" s="262">
        <v>0.76</v>
      </c>
      <c r="M19" s="262">
        <v>0.76</v>
      </c>
      <c r="N19" s="299" t="s">
        <v>57</v>
      </c>
      <c r="O19" s="315">
        <f t="shared" si="0"/>
        <v>0.9474499999999999</v>
      </c>
      <c r="P19" s="303" t="s">
        <v>702</v>
      </c>
      <c r="Q19" s="303" t="s">
        <v>702</v>
      </c>
      <c r="R19" s="303" t="s">
        <v>702</v>
      </c>
      <c r="S19" s="303" t="s">
        <v>702</v>
      </c>
      <c r="T19" s="303" t="s">
        <v>702</v>
      </c>
      <c r="U19" s="303">
        <v>0.93689999999999996</v>
      </c>
      <c r="V19" s="303" t="s">
        <v>702</v>
      </c>
      <c r="W19" s="303" t="s">
        <v>702</v>
      </c>
      <c r="X19" s="303" t="s">
        <v>702</v>
      </c>
      <c r="Y19" s="303" t="s">
        <v>702</v>
      </c>
      <c r="Z19" s="303" t="s">
        <v>702</v>
      </c>
      <c r="AA19" s="332">
        <v>0.95799999999999996</v>
      </c>
      <c r="AB19" s="285">
        <f>(U19+AA19)/2</f>
        <v>0.9474499999999999</v>
      </c>
      <c r="AC19" s="285">
        <f>AB19</f>
        <v>0.9474499999999999</v>
      </c>
      <c r="AD19" s="317" t="s">
        <v>95</v>
      </c>
      <c r="AE19" s="326" t="s">
        <v>845</v>
      </c>
      <c r="AF19" s="580"/>
    </row>
    <row r="20" spans="1:32" ht="236.25" x14ac:dyDescent="0.25">
      <c r="A20" s="563"/>
      <c r="B20" s="563"/>
      <c r="C20" s="563"/>
      <c r="D20" s="326" t="s">
        <v>51</v>
      </c>
      <c r="E20" s="564" t="s">
        <v>62</v>
      </c>
      <c r="F20" s="545"/>
      <c r="G20" s="343" t="s">
        <v>70</v>
      </c>
      <c r="H20" s="308" t="s">
        <v>69</v>
      </c>
      <c r="I20" s="343" t="s">
        <v>861</v>
      </c>
      <c r="J20" s="317" t="s">
        <v>76</v>
      </c>
      <c r="K20" s="289" t="s">
        <v>745</v>
      </c>
      <c r="L20" s="262">
        <v>0.9</v>
      </c>
      <c r="M20" s="262">
        <v>0.9</v>
      </c>
      <c r="N20" s="299" t="s">
        <v>57</v>
      </c>
      <c r="O20" s="315">
        <f>AC20</f>
        <v>0.96083333333333332</v>
      </c>
      <c r="P20" s="303">
        <v>1</v>
      </c>
      <c r="Q20" s="303">
        <v>1</v>
      </c>
      <c r="R20" s="303">
        <v>0.92220000000000002</v>
      </c>
      <c r="S20" s="303">
        <v>1</v>
      </c>
      <c r="T20" s="303">
        <v>0.96430000000000005</v>
      </c>
      <c r="U20" s="303">
        <v>0.99129999999999996</v>
      </c>
      <c r="V20" s="303">
        <v>1</v>
      </c>
      <c r="W20" s="303">
        <v>0.92649999999999999</v>
      </c>
      <c r="X20" s="303">
        <v>0.98180000000000001</v>
      </c>
      <c r="Y20" s="303">
        <v>0.95740000000000003</v>
      </c>
      <c r="Z20" s="281">
        <v>0.87739999999999996</v>
      </c>
      <c r="AA20" s="281">
        <v>0.90910000000000002</v>
      </c>
      <c r="AB20" s="312">
        <f>(V20+W20+X20+Y20+Z20+AA20+P20+Q20+R20+S20+T20+U20)/12</f>
        <v>0.96083333333333332</v>
      </c>
      <c r="AC20" s="301">
        <f>AB20</f>
        <v>0.96083333333333332</v>
      </c>
      <c r="AD20" s="317" t="s">
        <v>93</v>
      </c>
      <c r="AE20" s="326" t="s">
        <v>846</v>
      </c>
      <c r="AF20" s="580"/>
    </row>
    <row r="21" spans="1:32" ht="252" x14ac:dyDescent="0.25">
      <c r="A21" s="563"/>
      <c r="B21" s="563"/>
      <c r="C21" s="326" t="s">
        <v>42</v>
      </c>
      <c r="D21" s="326" t="s">
        <v>53</v>
      </c>
      <c r="E21" s="326" t="s">
        <v>65</v>
      </c>
      <c r="F21" s="545"/>
      <c r="G21" s="346" t="s">
        <v>85</v>
      </c>
      <c r="H21" s="308" t="s">
        <v>350</v>
      </c>
      <c r="I21" s="343" t="s">
        <v>862</v>
      </c>
      <c r="J21" s="347" t="s">
        <v>76</v>
      </c>
      <c r="K21" s="306" t="s">
        <v>749</v>
      </c>
      <c r="L21" s="300">
        <v>0.25</v>
      </c>
      <c r="M21" s="300">
        <v>1</v>
      </c>
      <c r="N21" s="299" t="s">
        <v>57</v>
      </c>
      <c r="O21" s="315">
        <f t="shared" si="0"/>
        <v>1</v>
      </c>
      <c r="P21" s="312" t="s">
        <v>702</v>
      </c>
      <c r="Q21" s="312" t="s">
        <v>702</v>
      </c>
      <c r="R21" s="312" t="s">
        <v>702</v>
      </c>
      <c r="S21" s="312" t="s">
        <v>702</v>
      </c>
      <c r="T21" s="312" t="s">
        <v>702</v>
      </c>
      <c r="U21" s="312" t="s">
        <v>702</v>
      </c>
      <c r="V21" s="312" t="s">
        <v>702</v>
      </c>
      <c r="W21" s="312" t="s">
        <v>702</v>
      </c>
      <c r="X21" s="312">
        <v>1</v>
      </c>
      <c r="Y21" s="335" t="s">
        <v>702</v>
      </c>
      <c r="Z21" s="335" t="s">
        <v>702</v>
      </c>
      <c r="AA21" s="301">
        <v>1</v>
      </c>
      <c r="AB21" s="301">
        <v>1</v>
      </c>
      <c r="AC21" s="301">
        <f>+AB21</f>
        <v>1</v>
      </c>
      <c r="AD21" s="343" t="s">
        <v>98</v>
      </c>
      <c r="AE21" s="326" t="s">
        <v>750</v>
      </c>
      <c r="AF21" s="580"/>
    </row>
    <row r="22" spans="1:32" ht="141.75" x14ac:dyDescent="0.25">
      <c r="A22" s="563" t="s">
        <v>315</v>
      </c>
      <c r="B22" s="563" t="s">
        <v>268</v>
      </c>
      <c r="C22" s="326" t="s">
        <v>269</v>
      </c>
      <c r="D22" s="326" t="s">
        <v>598</v>
      </c>
      <c r="E22" s="563" t="s">
        <v>202</v>
      </c>
      <c r="F22" s="347" t="s">
        <v>56</v>
      </c>
      <c r="G22" s="343" t="s">
        <v>271</v>
      </c>
      <c r="H22" s="292" t="s">
        <v>799</v>
      </c>
      <c r="I22" s="263" t="s">
        <v>863</v>
      </c>
      <c r="J22" s="309" t="s">
        <v>76</v>
      </c>
      <c r="K22" s="298" t="s">
        <v>765</v>
      </c>
      <c r="L22" s="310">
        <f t="shared" ref="L22:L26" si="1">M22/2</f>
        <v>0.2</v>
      </c>
      <c r="M22" s="310">
        <v>0.4</v>
      </c>
      <c r="N22" s="299" t="s">
        <v>57</v>
      </c>
      <c r="O22" s="315">
        <f t="shared" si="0"/>
        <v>0.3</v>
      </c>
      <c r="P22" s="304" t="s">
        <v>702</v>
      </c>
      <c r="Q22" s="304" t="s">
        <v>702</v>
      </c>
      <c r="R22" s="304" t="s">
        <v>702</v>
      </c>
      <c r="S22" s="304" t="s">
        <v>702</v>
      </c>
      <c r="T22" s="304" t="s">
        <v>702</v>
      </c>
      <c r="U22" s="304" t="s">
        <v>702</v>
      </c>
      <c r="V22" s="304" t="s">
        <v>702</v>
      </c>
      <c r="W22" s="304" t="s">
        <v>702</v>
      </c>
      <c r="X22" s="303">
        <v>0.26669999999999999</v>
      </c>
      <c r="Y22" s="303" t="s">
        <v>702</v>
      </c>
      <c r="Z22" s="278" t="s">
        <v>702</v>
      </c>
      <c r="AA22" s="286">
        <v>0.33329999999999999</v>
      </c>
      <c r="AB22" s="286">
        <f>+(AA22+X22)/2</f>
        <v>0.3</v>
      </c>
      <c r="AC22" s="286">
        <v>0.3</v>
      </c>
      <c r="AD22" s="261" t="s">
        <v>214</v>
      </c>
      <c r="AE22" s="326" t="s">
        <v>847</v>
      </c>
      <c r="AF22" s="580"/>
    </row>
    <row r="23" spans="1:32" ht="173.25" x14ac:dyDescent="0.25">
      <c r="A23" s="563"/>
      <c r="B23" s="563"/>
      <c r="C23" s="563" t="s">
        <v>601</v>
      </c>
      <c r="D23" s="326" t="s">
        <v>196</v>
      </c>
      <c r="E23" s="563"/>
      <c r="F23" s="347" t="s">
        <v>56</v>
      </c>
      <c r="G23" s="347" t="s">
        <v>213</v>
      </c>
      <c r="H23" s="292" t="s">
        <v>599</v>
      </c>
      <c r="I23" s="265" t="s">
        <v>864</v>
      </c>
      <c r="J23" s="309" t="s">
        <v>76</v>
      </c>
      <c r="K23" s="298" t="s">
        <v>766</v>
      </c>
      <c r="L23" s="310">
        <f t="shared" si="1"/>
        <v>0.45</v>
      </c>
      <c r="M23" s="310">
        <v>0.9</v>
      </c>
      <c r="N23" s="299" t="s">
        <v>57</v>
      </c>
      <c r="O23" s="315">
        <f t="shared" si="0"/>
        <v>0.96545833333333331</v>
      </c>
      <c r="P23" s="303">
        <v>0.95450000000000002</v>
      </c>
      <c r="Q23" s="303">
        <v>0.9274</v>
      </c>
      <c r="R23" s="303">
        <v>1</v>
      </c>
      <c r="S23" s="303">
        <v>0.99390000000000001</v>
      </c>
      <c r="T23" s="303">
        <v>0.91100000000000003</v>
      </c>
      <c r="U23" s="303">
        <v>0.98750000000000004</v>
      </c>
      <c r="V23" s="341">
        <v>0.95089999999999997</v>
      </c>
      <c r="W23" s="341">
        <v>0.95030000000000003</v>
      </c>
      <c r="X23" s="334">
        <v>0.98319999999999996</v>
      </c>
      <c r="Y23" s="303">
        <v>0.98309999999999997</v>
      </c>
      <c r="Z23" s="286">
        <v>0.98450000000000004</v>
      </c>
      <c r="AA23" s="286">
        <v>0.95920000000000005</v>
      </c>
      <c r="AB23" s="312">
        <f>(V23+W23+X23+Y23+Z23+AA23+P23+Q23+R23+S23+T23+U23)/12</f>
        <v>0.96545833333333331</v>
      </c>
      <c r="AC23" s="287">
        <f>AB23</f>
        <v>0.96545833333333331</v>
      </c>
      <c r="AD23" s="261" t="s">
        <v>221</v>
      </c>
      <c r="AE23" s="326" t="s">
        <v>800</v>
      </c>
      <c r="AF23" s="580"/>
    </row>
    <row r="24" spans="1:32" ht="110.25" x14ac:dyDescent="0.25">
      <c r="A24" s="563"/>
      <c r="B24" s="563"/>
      <c r="C24" s="563"/>
      <c r="D24" s="326" t="s">
        <v>600</v>
      </c>
      <c r="E24" s="563"/>
      <c r="F24" s="347" t="s">
        <v>56</v>
      </c>
      <c r="G24" s="343" t="s">
        <v>210</v>
      </c>
      <c r="H24" s="308" t="s">
        <v>208</v>
      </c>
      <c r="I24" s="265" t="s">
        <v>865</v>
      </c>
      <c r="J24" s="309" t="s">
        <v>76</v>
      </c>
      <c r="K24" s="298" t="s">
        <v>751</v>
      </c>
      <c r="L24" s="310">
        <f t="shared" si="1"/>
        <v>0.45</v>
      </c>
      <c r="M24" s="310">
        <v>0.9</v>
      </c>
      <c r="N24" s="299" t="s">
        <v>57</v>
      </c>
      <c r="O24" s="315">
        <f t="shared" si="0"/>
        <v>1</v>
      </c>
      <c r="P24" s="303" t="s">
        <v>702</v>
      </c>
      <c r="Q24" s="303" t="s">
        <v>702</v>
      </c>
      <c r="R24" s="303" t="s">
        <v>702</v>
      </c>
      <c r="S24" s="303" t="s">
        <v>702</v>
      </c>
      <c r="T24" s="303" t="s">
        <v>702</v>
      </c>
      <c r="U24" s="303">
        <v>1</v>
      </c>
      <c r="V24" s="304" t="s">
        <v>702</v>
      </c>
      <c r="W24" s="304" t="s">
        <v>702</v>
      </c>
      <c r="X24" s="304" t="s">
        <v>702</v>
      </c>
      <c r="Y24" s="304">
        <v>0</v>
      </c>
      <c r="Z24" s="278">
        <v>0</v>
      </c>
      <c r="AA24" s="286">
        <v>1</v>
      </c>
      <c r="AB24" s="286">
        <v>1</v>
      </c>
      <c r="AC24" s="286">
        <v>1</v>
      </c>
      <c r="AD24" s="261" t="s">
        <v>221</v>
      </c>
      <c r="AE24" s="326" t="s">
        <v>822</v>
      </c>
      <c r="AF24" s="580"/>
    </row>
    <row r="25" spans="1:32" ht="173.25" x14ac:dyDescent="0.25">
      <c r="A25" s="326" t="s">
        <v>357</v>
      </c>
      <c r="B25" s="326" t="s">
        <v>358</v>
      </c>
      <c r="C25" s="564" t="s">
        <v>360</v>
      </c>
      <c r="D25" s="326" t="s">
        <v>602</v>
      </c>
      <c r="E25" s="326" t="s">
        <v>366</v>
      </c>
      <c r="F25" s="347" t="s">
        <v>56</v>
      </c>
      <c r="G25" s="343" t="s">
        <v>368</v>
      </c>
      <c r="H25" s="308" t="s">
        <v>603</v>
      </c>
      <c r="I25" s="265" t="s">
        <v>370</v>
      </c>
      <c r="J25" s="309" t="s">
        <v>76</v>
      </c>
      <c r="K25" s="298" t="s">
        <v>763</v>
      </c>
      <c r="L25" s="310">
        <f t="shared" si="1"/>
        <v>0.5</v>
      </c>
      <c r="M25" s="310">
        <v>1</v>
      </c>
      <c r="N25" s="299" t="s">
        <v>57</v>
      </c>
      <c r="O25" s="315">
        <f t="shared" si="0"/>
        <v>0</v>
      </c>
      <c r="P25" s="303" t="s">
        <v>702</v>
      </c>
      <c r="Q25" s="303" t="s">
        <v>702</v>
      </c>
      <c r="R25" s="303" t="s">
        <v>702</v>
      </c>
      <c r="S25" s="303" t="s">
        <v>702</v>
      </c>
      <c r="T25" s="303" t="s">
        <v>702</v>
      </c>
      <c r="U25" s="303">
        <v>0</v>
      </c>
      <c r="V25" s="304" t="s">
        <v>702</v>
      </c>
      <c r="W25" s="304" t="s">
        <v>702</v>
      </c>
      <c r="X25" s="304" t="s">
        <v>702</v>
      </c>
      <c r="Y25" s="304" t="s">
        <v>702</v>
      </c>
      <c r="Z25" s="304" t="s">
        <v>702</v>
      </c>
      <c r="AA25" s="303">
        <v>0</v>
      </c>
      <c r="AB25" s="303">
        <v>0</v>
      </c>
      <c r="AC25" s="303">
        <v>0</v>
      </c>
      <c r="AD25" s="299" t="s">
        <v>371</v>
      </c>
      <c r="AE25" s="326" t="s">
        <v>838</v>
      </c>
      <c r="AF25" s="580"/>
    </row>
    <row r="26" spans="1:32" ht="157.5" x14ac:dyDescent="0.25">
      <c r="A26" s="326" t="s">
        <v>427</v>
      </c>
      <c r="B26" s="326" t="s">
        <v>422</v>
      </c>
      <c r="C26" s="326" t="s">
        <v>421</v>
      </c>
      <c r="D26" s="326" t="s">
        <v>425</v>
      </c>
      <c r="E26" s="326" t="s">
        <v>366</v>
      </c>
      <c r="F26" s="347" t="s">
        <v>56</v>
      </c>
      <c r="G26" s="343" t="s">
        <v>373</v>
      </c>
      <c r="H26" s="308" t="s">
        <v>374</v>
      </c>
      <c r="I26" s="265" t="s">
        <v>370</v>
      </c>
      <c r="J26" s="309" t="s">
        <v>76</v>
      </c>
      <c r="K26" s="298" t="s">
        <v>764</v>
      </c>
      <c r="L26" s="310">
        <f t="shared" si="1"/>
        <v>0.25</v>
      </c>
      <c r="M26" s="310">
        <v>0.5</v>
      </c>
      <c r="N26" s="299" t="s">
        <v>57</v>
      </c>
      <c r="O26" s="315">
        <f t="shared" si="0"/>
        <v>0</v>
      </c>
      <c r="P26" s="303" t="s">
        <v>702</v>
      </c>
      <c r="Q26" s="303" t="s">
        <v>702</v>
      </c>
      <c r="R26" s="303" t="s">
        <v>702</v>
      </c>
      <c r="S26" s="303" t="s">
        <v>702</v>
      </c>
      <c r="T26" s="303" t="s">
        <v>702</v>
      </c>
      <c r="U26" s="303">
        <v>0</v>
      </c>
      <c r="V26" s="304" t="s">
        <v>702</v>
      </c>
      <c r="W26" s="304" t="s">
        <v>702</v>
      </c>
      <c r="X26" s="304" t="s">
        <v>702</v>
      </c>
      <c r="Y26" s="304" t="s">
        <v>702</v>
      </c>
      <c r="Z26" s="304" t="s">
        <v>702</v>
      </c>
      <c r="AA26" s="303">
        <v>0.4</v>
      </c>
      <c r="AB26" s="303">
        <v>0</v>
      </c>
      <c r="AC26" s="303">
        <v>0</v>
      </c>
      <c r="AD26" s="299" t="s">
        <v>371</v>
      </c>
      <c r="AE26" s="326" t="s">
        <v>839</v>
      </c>
      <c r="AF26" s="580"/>
    </row>
    <row r="27" spans="1:32" ht="173.25" x14ac:dyDescent="0.25">
      <c r="A27" s="326" t="s">
        <v>377</v>
      </c>
      <c r="B27" s="326" t="s">
        <v>378</v>
      </c>
      <c r="C27" s="564" t="s">
        <v>402</v>
      </c>
      <c r="D27" s="326" t="s">
        <v>379</v>
      </c>
      <c r="E27" s="326" t="s">
        <v>172</v>
      </c>
      <c r="F27" s="347" t="s">
        <v>56</v>
      </c>
      <c r="G27" s="347" t="s">
        <v>177</v>
      </c>
      <c r="H27" s="293" t="s">
        <v>403</v>
      </c>
      <c r="I27" s="266" t="s">
        <v>820</v>
      </c>
      <c r="J27" s="299" t="s">
        <v>76</v>
      </c>
      <c r="K27" s="298" t="s">
        <v>769</v>
      </c>
      <c r="L27" s="315">
        <v>0.22500000000000001</v>
      </c>
      <c r="M27" s="315">
        <v>0.9</v>
      </c>
      <c r="N27" s="267" t="s">
        <v>174</v>
      </c>
      <c r="O27" s="315">
        <v>0.9</v>
      </c>
      <c r="P27" s="303" t="s">
        <v>702</v>
      </c>
      <c r="Q27" s="303" t="s">
        <v>702</v>
      </c>
      <c r="R27" s="303" t="s">
        <v>702</v>
      </c>
      <c r="S27" s="303" t="s">
        <v>702</v>
      </c>
      <c r="T27" s="303" t="s">
        <v>702</v>
      </c>
      <c r="U27" s="303" t="s">
        <v>702</v>
      </c>
      <c r="V27" s="303" t="s">
        <v>702</v>
      </c>
      <c r="W27" s="303" t="s">
        <v>702</v>
      </c>
      <c r="X27" s="303">
        <v>0.5</v>
      </c>
      <c r="Y27" s="304" t="s">
        <v>702</v>
      </c>
      <c r="Z27" s="304" t="s">
        <v>702</v>
      </c>
      <c r="AA27" s="338">
        <v>0.5</v>
      </c>
      <c r="AB27" s="288">
        <f>AA27+X27</f>
        <v>1</v>
      </c>
      <c r="AC27" s="288">
        <f>AB27</f>
        <v>1</v>
      </c>
      <c r="AD27" s="268" t="s">
        <v>404</v>
      </c>
      <c r="AE27" s="326" t="s">
        <v>840</v>
      </c>
      <c r="AF27" s="580"/>
    </row>
    <row r="28" spans="1:32" ht="189" x14ac:dyDescent="0.25">
      <c r="A28" s="326" t="s">
        <v>604</v>
      </c>
      <c r="B28" s="326" t="s">
        <v>605</v>
      </c>
      <c r="C28" s="564" t="s">
        <v>606</v>
      </c>
      <c r="D28" s="326" t="s">
        <v>594</v>
      </c>
      <c r="E28" s="326" t="s">
        <v>228</v>
      </c>
      <c r="F28" s="347" t="s">
        <v>229</v>
      </c>
      <c r="G28" s="347" t="s">
        <v>230</v>
      </c>
      <c r="H28" s="308" t="s">
        <v>607</v>
      </c>
      <c r="I28" s="576" t="s">
        <v>232</v>
      </c>
      <c r="J28" s="309" t="s">
        <v>76</v>
      </c>
      <c r="K28" s="298" t="s">
        <v>748</v>
      </c>
      <c r="L28" s="310">
        <f>M28</f>
        <v>0.9</v>
      </c>
      <c r="M28" s="269">
        <v>0.9</v>
      </c>
      <c r="N28" s="267" t="s">
        <v>57</v>
      </c>
      <c r="O28" s="315">
        <v>1</v>
      </c>
      <c r="P28" s="303" t="s">
        <v>702</v>
      </c>
      <c r="Q28" s="303" t="s">
        <v>702</v>
      </c>
      <c r="R28" s="303" t="s">
        <v>702</v>
      </c>
      <c r="S28" s="303" t="s">
        <v>702</v>
      </c>
      <c r="T28" s="303" t="s">
        <v>702</v>
      </c>
      <c r="U28" s="303">
        <v>0.82930000000000004</v>
      </c>
      <c r="V28" s="303" t="s">
        <v>702</v>
      </c>
      <c r="W28" s="303" t="s">
        <v>702</v>
      </c>
      <c r="X28" s="303" t="s">
        <v>702</v>
      </c>
      <c r="Y28" s="303" t="s">
        <v>702</v>
      </c>
      <c r="Z28" s="303" t="s">
        <v>702</v>
      </c>
      <c r="AA28" s="301">
        <v>0.97399999999999998</v>
      </c>
      <c r="AB28" s="301">
        <f>(U28+AA28)/2</f>
        <v>0.90165000000000006</v>
      </c>
      <c r="AC28" s="301">
        <f>AB28</f>
        <v>0.90165000000000006</v>
      </c>
      <c r="AD28" s="311" t="s">
        <v>233</v>
      </c>
      <c r="AE28" s="326" t="s">
        <v>848</v>
      </c>
      <c r="AF28" s="580"/>
    </row>
    <row r="29" spans="1:32" ht="220.5" x14ac:dyDescent="0.25">
      <c r="A29" s="564" t="s">
        <v>245</v>
      </c>
      <c r="B29" s="326" t="s">
        <v>246</v>
      </c>
      <c r="C29" s="566" t="s">
        <v>643</v>
      </c>
      <c r="D29" s="326" t="s">
        <v>644</v>
      </c>
      <c r="E29" s="326" t="s">
        <v>247</v>
      </c>
      <c r="F29" s="346" t="s">
        <v>142</v>
      </c>
      <c r="G29" s="347" t="s">
        <v>273</v>
      </c>
      <c r="H29" s="308" t="s">
        <v>248</v>
      </c>
      <c r="I29" s="343" t="s">
        <v>249</v>
      </c>
      <c r="J29" s="346" t="s">
        <v>76</v>
      </c>
      <c r="K29" s="280" t="s">
        <v>772</v>
      </c>
      <c r="L29" s="270">
        <v>0.17499999999999999</v>
      </c>
      <c r="M29" s="270">
        <v>0.7</v>
      </c>
      <c r="N29" s="346" t="s">
        <v>57</v>
      </c>
      <c r="O29" s="315">
        <v>0.95</v>
      </c>
      <c r="P29" s="303" t="s">
        <v>702</v>
      </c>
      <c r="Q29" s="303" t="s">
        <v>702</v>
      </c>
      <c r="R29" s="303" t="s">
        <v>702</v>
      </c>
      <c r="S29" s="303" t="s">
        <v>702</v>
      </c>
      <c r="T29" s="303" t="s">
        <v>702</v>
      </c>
      <c r="U29" s="303" t="s">
        <v>702</v>
      </c>
      <c r="V29" s="303" t="s">
        <v>702</v>
      </c>
      <c r="W29" s="303" t="s">
        <v>702</v>
      </c>
      <c r="X29" s="303" t="s">
        <v>702</v>
      </c>
      <c r="Y29" s="303">
        <v>1</v>
      </c>
      <c r="Z29" s="301">
        <v>1</v>
      </c>
      <c r="AA29" s="301">
        <v>1</v>
      </c>
      <c r="AB29" s="301">
        <v>1</v>
      </c>
      <c r="AC29" s="301">
        <f>+AB29</f>
        <v>1</v>
      </c>
      <c r="AD29" s="345" t="s">
        <v>250</v>
      </c>
      <c r="AE29" s="326" t="s">
        <v>836</v>
      </c>
      <c r="AF29" s="580"/>
    </row>
    <row r="30" spans="1:32" ht="110.25" x14ac:dyDescent="0.25">
      <c r="A30" s="567" t="s">
        <v>102</v>
      </c>
      <c r="B30" s="567" t="s">
        <v>103</v>
      </c>
      <c r="C30" s="568" t="s">
        <v>610</v>
      </c>
      <c r="D30" s="567" t="s">
        <v>632</v>
      </c>
      <c r="E30" s="567" t="s">
        <v>104</v>
      </c>
      <c r="F30" s="347" t="s">
        <v>142</v>
      </c>
      <c r="G30" s="347" t="s">
        <v>802</v>
      </c>
      <c r="H30" s="328" t="s">
        <v>613</v>
      </c>
      <c r="I30" s="577" t="s">
        <v>866</v>
      </c>
      <c r="J30" s="302" t="s">
        <v>76</v>
      </c>
      <c r="K30" s="280" t="s">
        <v>803</v>
      </c>
      <c r="L30" s="302" t="s">
        <v>704</v>
      </c>
      <c r="M30" s="302" t="s">
        <v>704</v>
      </c>
      <c r="N30" s="302" t="s">
        <v>57</v>
      </c>
      <c r="O30" s="261">
        <v>3</v>
      </c>
      <c r="P30" s="341">
        <v>3.6999999999999998E-2</v>
      </c>
      <c r="Q30" s="333" t="s">
        <v>702</v>
      </c>
      <c r="R30" s="333" t="s">
        <v>702</v>
      </c>
      <c r="S30" s="333" t="s">
        <v>702</v>
      </c>
      <c r="T30" s="333" t="s">
        <v>702</v>
      </c>
      <c r="U30" s="333" t="s">
        <v>702</v>
      </c>
      <c r="V30" s="333" t="s">
        <v>702</v>
      </c>
      <c r="W30" s="333" t="s">
        <v>702</v>
      </c>
      <c r="X30" s="333" t="s">
        <v>702</v>
      </c>
      <c r="Y30" s="333" t="s">
        <v>702</v>
      </c>
      <c r="Z30" s="333" t="s">
        <v>702</v>
      </c>
      <c r="AA30" s="333" t="s">
        <v>702</v>
      </c>
      <c r="AB30" s="341">
        <v>3.6999999999999998E-2</v>
      </c>
      <c r="AC30" s="341">
        <v>3.6999999999999998E-2</v>
      </c>
      <c r="AD30" s="344" t="s">
        <v>348</v>
      </c>
      <c r="AE30" s="582" t="s">
        <v>841</v>
      </c>
      <c r="AF30" s="580"/>
    </row>
    <row r="31" spans="1:32" ht="110.25" x14ac:dyDescent="0.25">
      <c r="A31" s="569"/>
      <c r="B31" s="569"/>
      <c r="C31" s="570" t="s">
        <v>161</v>
      </c>
      <c r="D31" s="569"/>
      <c r="E31" s="569"/>
      <c r="F31" s="347" t="s">
        <v>142</v>
      </c>
      <c r="G31" s="347" t="s">
        <v>806</v>
      </c>
      <c r="H31" s="328" t="s">
        <v>805</v>
      </c>
      <c r="I31" s="577" t="s">
        <v>866</v>
      </c>
      <c r="J31" s="302" t="s">
        <v>76</v>
      </c>
      <c r="K31" s="280" t="s">
        <v>804</v>
      </c>
      <c r="L31" s="302" t="s">
        <v>704</v>
      </c>
      <c r="M31" s="302" t="s">
        <v>704</v>
      </c>
      <c r="N31" s="302" t="s">
        <v>57</v>
      </c>
      <c r="O31" s="315" t="str">
        <f t="shared" si="0"/>
        <v>0.8</v>
      </c>
      <c r="P31" s="302">
        <v>0.8</v>
      </c>
      <c r="Q31" s="302" t="s">
        <v>702</v>
      </c>
      <c r="R31" s="302" t="s">
        <v>702</v>
      </c>
      <c r="S31" s="302" t="s">
        <v>702</v>
      </c>
      <c r="T31" s="302" t="s">
        <v>702</v>
      </c>
      <c r="U31" s="302" t="s">
        <v>702</v>
      </c>
      <c r="V31" s="302" t="s">
        <v>702</v>
      </c>
      <c r="W31" s="302" t="s">
        <v>702</v>
      </c>
      <c r="X31" s="302" t="s">
        <v>702</v>
      </c>
      <c r="Y31" s="302" t="s">
        <v>702</v>
      </c>
      <c r="Z31" s="302" t="s">
        <v>702</v>
      </c>
      <c r="AA31" s="302" t="s">
        <v>702</v>
      </c>
      <c r="AB31" s="281" t="s">
        <v>819</v>
      </c>
      <c r="AC31" s="329" t="s">
        <v>702</v>
      </c>
      <c r="AD31" s="344" t="s">
        <v>348</v>
      </c>
      <c r="AE31" s="326" t="s">
        <v>818</v>
      </c>
      <c r="AF31" s="580"/>
    </row>
    <row r="32" spans="1:32" ht="110.25" x14ac:dyDescent="0.25">
      <c r="A32" s="569"/>
      <c r="B32" s="569"/>
      <c r="C32" s="571"/>
      <c r="D32" s="569"/>
      <c r="E32" s="569"/>
      <c r="F32" s="347" t="s">
        <v>142</v>
      </c>
      <c r="G32" s="347" t="s">
        <v>807</v>
      </c>
      <c r="H32" s="294" t="s">
        <v>617</v>
      </c>
      <c r="I32" s="577" t="s">
        <v>866</v>
      </c>
      <c r="J32" s="302" t="s">
        <v>76</v>
      </c>
      <c r="K32" s="280" t="s">
        <v>808</v>
      </c>
      <c r="L32" s="302" t="s">
        <v>704</v>
      </c>
      <c r="M32" s="302" t="s">
        <v>704</v>
      </c>
      <c r="N32" s="302" t="s">
        <v>57</v>
      </c>
      <c r="O32" s="315" t="str">
        <f t="shared" si="0"/>
        <v>0.8</v>
      </c>
      <c r="P32" s="333" t="s">
        <v>702</v>
      </c>
      <c r="Q32" s="333" t="s">
        <v>702</v>
      </c>
      <c r="R32" s="333" t="s">
        <v>702</v>
      </c>
      <c r="S32" s="333" t="s">
        <v>702</v>
      </c>
      <c r="T32" s="333" t="s">
        <v>702</v>
      </c>
      <c r="U32" s="333" t="s">
        <v>702</v>
      </c>
      <c r="V32" s="333" t="s">
        <v>702</v>
      </c>
      <c r="W32" s="333" t="s">
        <v>702</v>
      </c>
      <c r="X32" s="333" t="s">
        <v>702</v>
      </c>
      <c r="Y32" s="333" t="s">
        <v>702</v>
      </c>
      <c r="Z32" s="333" t="s">
        <v>702</v>
      </c>
      <c r="AA32" s="333" t="s">
        <v>702</v>
      </c>
      <c r="AB32" s="281" t="s">
        <v>819</v>
      </c>
      <c r="AC32" s="329" t="s">
        <v>702</v>
      </c>
      <c r="AD32" s="344" t="s">
        <v>348</v>
      </c>
      <c r="AE32" s="326" t="s">
        <v>823</v>
      </c>
      <c r="AF32" s="580"/>
    </row>
    <row r="33" spans="1:32" ht="110.25" x14ac:dyDescent="0.25">
      <c r="A33" s="569"/>
      <c r="B33" s="569"/>
      <c r="C33" s="570" t="s">
        <v>612</v>
      </c>
      <c r="D33" s="569"/>
      <c r="E33" s="569"/>
      <c r="F33" s="347" t="s">
        <v>142</v>
      </c>
      <c r="G33" s="347" t="s">
        <v>816</v>
      </c>
      <c r="H33" s="328" t="s">
        <v>618</v>
      </c>
      <c r="I33" s="577" t="s">
        <v>866</v>
      </c>
      <c r="J33" s="302" t="s">
        <v>81</v>
      </c>
      <c r="K33" s="280" t="s">
        <v>817</v>
      </c>
      <c r="L33" s="302" t="s">
        <v>704</v>
      </c>
      <c r="M33" s="302" t="s">
        <v>704</v>
      </c>
      <c r="N33" s="302" t="s">
        <v>57</v>
      </c>
      <c r="O33" s="315">
        <f t="shared" si="0"/>
        <v>1</v>
      </c>
      <c r="P33" s="303">
        <v>1</v>
      </c>
      <c r="Q33" s="303">
        <v>1</v>
      </c>
      <c r="R33" s="303">
        <v>1</v>
      </c>
      <c r="S33" s="303">
        <v>1</v>
      </c>
      <c r="T33" s="303">
        <v>0</v>
      </c>
      <c r="U33" s="303">
        <v>1</v>
      </c>
      <c r="V33" s="303">
        <v>1</v>
      </c>
      <c r="W33" s="304">
        <v>0</v>
      </c>
      <c r="X33" s="304">
        <v>0</v>
      </c>
      <c r="Y33" s="303">
        <v>1</v>
      </c>
      <c r="Z33" s="301">
        <v>1</v>
      </c>
      <c r="AA33" s="301">
        <v>1</v>
      </c>
      <c r="AB33" s="301">
        <v>1</v>
      </c>
      <c r="AC33" s="272">
        <f>AB33</f>
        <v>1</v>
      </c>
      <c r="AD33" s="344" t="s">
        <v>348</v>
      </c>
      <c r="AE33" s="326" t="s">
        <v>825</v>
      </c>
      <c r="AF33" s="580"/>
    </row>
    <row r="34" spans="1:32" ht="110.25" x14ac:dyDescent="0.25">
      <c r="A34" s="569"/>
      <c r="B34" s="569"/>
      <c r="C34" s="572"/>
      <c r="D34" s="569"/>
      <c r="E34" s="569"/>
      <c r="F34" s="347" t="s">
        <v>142</v>
      </c>
      <c r="G34" s="347" t="s">
        <v>809</v>
      </c>
      <c r="H34" s="328" t="s">
        <v>619</v>
      </c>
      <c r="I34" s="577" t="s">
        <v>866</v>
      </c>
      <c r="J34" s="302" t="s">
        <v>76</v>
      </c>
      <c r="K34" s="280" t="s">
        <v>810</v>
      </c>
      <c r="L34" s="302" t="s">
        <v>704</v>
      </c>
      <c r="M34" s="302" t="s">
        <v>704</v>
      </c>
      <c r="N34" s="302" t="s">
        <v>57</v>
      </c>
      <c r="O34" s="315">
        <f t="shared" si="0"/>
        <v>0</v>
      </c>
      <c r="P34" s="302" t="s">
        <v>702</v>
      </c>
      <c r="Q34" s="302" t="s">
        <v>702</v>
      </c>
      <c r="R34" s="302">
        <v>0</v>
      </c>
      <c r="S34" s="302" t="s">
        <v>702</v>
      </c>
      <c r="T34" s="302" t="s">
        <v>702</v>
      </c>
      <c r="U34" s="302">
        <v>0</v>
      </c>
      <c r="V34" s="302" t="s">
        <v>702</v>
      </c>
      <c r="W34" s="302" t="s">
        <v>702</v>
      </c>
      <c r="X34" s="302">
        <v>0</v>
      </c>
      <c r="Y34" s="302" t="s">
        <v>702</v>
      </c>
      <c r="Z34" s="302" t="s">
        <v>702</v>
      </c>
      <c r="AA34" s="302">
        <v>0</v>
      </c>
      <c r="AB34" s="302">
        <v>0</v>
      </c>
      <c r="AC34" s="281">
        <v>0</v>
      </c>
      <c r="AD34" s="344" t="s">
        <v>348</v>
      </c>
      <c r="AE34" s="326" t="s">
        <v>826</v>
      </c>
      <c r="AF34" s="580"/>
    </row>
    <row r="35" spans="1:32" ht="110.25" x14ac:dyDescent="0.25">
      <c r="A35" s="569"/>
      <c r="B35" s="569"/>
      <c r="C35" s="571"/>
      <c r="D35" s="573"/>
      <c r="E35" s="569"/>
      <c r="F35" s="347" t="s">
        <v>142</v>
      </c>
      <c r="G35" s="347" t="s">
        <v>106</v>
      </c>
      <c r="H35" s="328" t="s">
        <v>157</v>
      </c>
      <c r="I35" s="577" t="s">
        <v>866</v>
      </c>
      <c r="J35" s="302" t="s">
        <v>76</v>
      </c>
      <c r="K35" s="280" t="s">
        <v>811</v>
      </c>
      <c r="L35" s="302" t="s">
        <v>704</v>
      </c>
      <c r="M35" s="302" t="s">
        <v>704</v>
      </c>
      <c r="N35" s="302" t="s">
        <v>57</v>
      </c>
      <c r="O35" s="315">
        <f t="shared" si="0"/>
        <v>0.8963000000000001</v>
      </c>
      <c r="P35" s="303" t="s">
        <v>702</v>
      </c>
      <c r="Q35" s="303" t="s">
        <v>702</v>
      </c>
      <c r="R35" s="303">
        <v>1</v>
      </c>
      <c r="S35" s="303" t="s">
        <v>702</v>
      </c>
      <c r="T35" s="303" t="s">
        <v>702</v>
      </c>
      <c r="U35" s="303">
        <v>0.8</v>
      </c>
      <c r="V35" s="303" t="s">
        <v>702</v>
      </c>
      <c r="W35" s="303" t="s">
        <v>702</v>
      </c>
      <c r="X35" s="303">
        <v>1</v>
      </c>
      <c r="Y35" s="304" t="s">
        <v>702</v>
      </c>
      <c r="Z35" s="302" t="s">
        <v>702</v>
      </c>
      <c r="AA35" s="281">
        <v>0.88890000000000002</v>
      </c>
      <c r="AB35" s="301">
        <f>(U35+X35+AA35)/3</f>
        <v>0.8963000000000001</v>
      </c>
      <c r="AC35" s="301">
        <f>AB35</f>
        <v>0.8963000000000001</v>
      </c>
      <c r="AD35" s="344" t="s">
        <v>348</v>
      </c>
      <c r="AE35" s="326" t="s">
        <v>849</v>
      </c>
      <c r="AF35" s="580"/>
    </row>
    <row r="36" spans="1:32" ht="157.5" x14ac:dyDescent="0.25">
      <c r="A36" s="569"/>
      <c r="B36" s="569"/>
      <c r="C36" s="564" t="s">
        <v>611</v>
      </c>
      <c r="D36" s="564" t="s">
        <v>611</v>
      </c>
      <c r="E36" s="569"/>
      <c r="F36" s="347" t="s">
        <v>142</v>
      </c>
      <c r="G36" s="347" t="s">
        <v>430</v>
      </c>
      <c r="H36" s="328" t="s">
        <v>615</v>
      </c>
      <c r="I36" s="577" t="s">
        <v>866</v>
      </c>
      <c r="J36" s="302" t="s">
        <v>76</v>
      </c>
      <c r="K36" s="280" t="s">
        <v>812</v>
      </c>
      <c r="L36" s="302" t="s">
        <v>704</v>
      </c>
      <c r="M36" s="302" t="s">
        <v>704</v>
      </c>
      <c r="N36" s="302" t="s">
        <v>57</v>
      </c>
      <c r="O36" s="315">
        <f t="shared" si="0"/>
        <v>0.95830000000000004</v>
      </c>
      <c r="P36" s="303" t="s">
        <v>702</v>
      </c>
      <c r="Q36" s="303" t="s">
        <v>702</v>
      </c>
      <c r="R36" s="303" t="s">
        <v>702</v>
      </c>
      <c r="S36" s="303" t="s">
        <v>702</v>
      </c>
      <c r="T36" s="303" t="s">
        <v>702</v>
      </c>
      <c r="U36" s="303" t="s">
        <v>702</v>
      </c>
      <c r="V36" s="303" t="s">
        <v>702</v>
      </c>
      <c r="W36" s="303" t="s">
        <v>702</v>
      </c>
      <c r="X36" s="303" t="s">
        <v>702</v>
      </c>
      <c r="Y36" s="303" t="s">
        <v>702</v>
      </c>
      <c r="Z36" s="303" t="s">
        <v>702</v>
      </c>
      <c r="AA36" s="303" t="s">
        <v>702</v>
      </c>
      <c r="AB36" s="301">
        <v>0.95830000000000004</v>
      </c>
      <c r="AC36" s="281">
        <v>0.95830000000000004</v>
      </c>
      <c r="AD36" s="344" t="s">
        <v>348</v>
      </c>
      <c r="AE36" s="326" t="s">
        <v>824</v>
      </c>
      <c r="AF36" s="580"/>
    </row>
    <row r="37" spans="1:32" ht="47.25" x14ac:dyDescent="0.25">
      <c r="A37" s="326" t="s">
        <v>382</v>
      </c>
      <c r="B37" s="326" t="s">
        <v>633</v>
      </c>
      <c r="C37" s="564" t="s">
        <v>171</v>
      </c>
      <c r="D37" s="564" t="s">
        <v>171</v>
      </c>
      <c r="E37" s="326" t="s">
        <v>172</v>
      </c>
      <c r="F37" s="347" t="s">
        <v>105</v>
      </c>
      <c r="G37" s="347" t="s">
        <v>177</v>
      </c>
      <c r="H37" s="305" t="s">
        <v>634</v>
      </c>
      <c r="I37" s="344" t="s">
        <v>635</v>
      </c>
      <c r="J37" s="347" t="s">
        <v>81</v>
      </c>
      <c r="K37" s="290" t="s">
        <v>770</v>
      </c>
      <c r="L37" s="347">
        <v>1</v>
      </c>
      <c r="M37" s="347">
        <v>1</v>
      </c>
      <c r="N37" s="347" t="s">
        <v>57</v>
      </c>
      <c r="O37" s="315">
        <f t="shared" si="0"/>
        <v>1</v>
      </c>
      <c r="P37" s="304" t="s">
        <v>702</v>
      </c>
      <c r="Q37" s="304" t="s">
        <v>702</v>
      </c>
      <c r="R37" s="304" t="s">
        <v>702</v>
      </c>
      <c r="S37" s="304" t="s">
        <v>702</v>
      </c>
      <c r="T37" s="304" t="s">
        <v>702</v>
      </c>
      <c r="U37" s="304" t="s">
        <v>702</v>
      </c>
      <c r="V37" s="304" t="s">
        <v>702</v>
      </c>
      <c r="W37" s="304" t="s">
        <v>702</v>
      </c>
      <c r="X37" s="303">
        <v>1</v>
      </c>
      <c r="Y37" s="304" t="s">
        <v>702</v>
      </c>
      <c r="Z37" s="302" t="s">
        <v>702</v>
      </c>
      <c r="AA37" s="301">
        <v>1</v>
      </c>
      <c r="AB37" s="281">
        <v>1</v>
      </c>
      <c r="AC37" s="272">
        <v>1</v>
      </c>
      <c r="AD37" s="271" t="s">
        <v>175</v>
      </c>
      <c r="AE37" s="326" t="s">
        <v>837</v>
      </c>
      <c r="AF37" s="580"/>
    </row>
    <row r="38" spans="1:32" ht="204.75" x14ac:dyDescent="0.25">
      <c r="A38" s="326" t="s">
        <v>277</v>
      </c>
      <c r="B38" s="574" t="s">
        <v>278</v>
      </c>
      <c r="C38" s="326" t="s">
        <v>625</v>
      </c>
      <c r="D38" s="564" t="s">
        <v>624</v>
      </c>
      <c r="E38" s="326" t="s">
        <v>318</v>
      </c>
      <c r="F38" s="343" t="s">
        <v>636</v>
      </c>
      <c r="G38" s="347" t="s">
        <v>815</v>
      </c>
      <c r="H38" s="328" t="s">
        <v>814</v>
      </c>
      <c r="I38" s="577" t="s">
        <v>866</v>
      </c>
      <c r="J38" s="302" t="s">
        <v>76</v>
      </c>
      <c r="K38" s="280" t="s">
        <v>813</v>
      </c>
      <c r="L38" s="302" t="s">
        <v>704</v>
      </c>
      <c r="M38" s="301">
        <v>0.8</v>
      </c>
      <c r="N38" s="302" t="s">
        <v>57</v>
      </c>
      <c r="O38" s="315">
        <f t="shared" si="0"/>
        <v>0.67490000000000006</v>
      </c>
      <c r="P38" s="303" t="s">
        <v>702</v>
      </c>
      <c r="Q38" s="303" t="s">
        <v>702</v>
      </c>
      <c r="R38" s="303">
        <v>1</v>
      </c>
      <c r="S38" s="303" t="s">
        <v>702</v>
      </c>
      <c r="T38" s="303" t="s">
        <v>702</v>
      </c>
      <c r="U38" s="303">
        <v>0.57140000000000002</v>
      </c>
      <c r="V38" s="304" t="s">
        <v>702</v>
      </c>
      <c r="W38" s="304" t="s">
        <v>702</v>
      </c>
      <c r="X38" s="334">
        <v>0.46150000000000002</v>
      </c>
      <c r="Y38" s="303" t="s">
        <v>702</v>
      </c>
      <c r="Z38" s="302">
        <v>0</v>
      </c>
      <c r="AA38" s="301">
        <v>0.66669999999999996</v>
      </c>
      <c r="AB38" s="301">
        <f>(R38+U38+X38+AA38)/4</f>
        <v>0.67490000000000006</v>
      </c>
      <c r="AC38" s="272">
        <f>AB38</f>
        <v>0.67490000000000006</v>
      </c>
      <c r="AD38" s="264" t="s">
        <v>321</v>
      </c>
      <c r="AE38" s="326" t="s">
        <v>850</v>
      </c>
      <c r="AF38" s="580"/>
    </row>
    <row r="39" spans="1:32" ht="126" x14ac:dyDescent="0.25">
      <c r="A39" s="575" t="s">
        <v>347</v>
      </c>
      <c r="B39" s="563" t="s">
        <v>322</v>
      </c>
      <c r="C39" s="564" t="s">
        <v>323</v>
      </c>
      <c r="D39" s="575" t="s">
        <v>637</v>
      </c>
      <c r="E39" s="326" t="s">
        <v>172</v>
      </c>
      <c r="F39" s="347" t="s">
        <v>56</v>
      </c>
      <c r="G39" s="347" t="s">
        <v>325</v>
      </c>
      <c r="H39" s="305" t="s">
        <v>627</v>
      </c>
      <c r="I39" s="577" t="s">
        <v>866</v>
      </c>
      <c r="J39" s="347" t="s">
        <v>76</v>
      </c>
      <c r="K39" s="280" t="s">
        <v>768</v>
      </c>
      <c r="L39" s="300">
        <v>0.2</v>
      </c>
      <c r="M39" s="300">
        <v>0.8</v>
      </c>
      <c r="N39" s="347" t="s">
        <v>57</v>
      </c>
      <c r="O39" s="315">
        <f t="shared" si="0"/>
        <v>0.83409999999999995</v>
      </c>
      <c r="P39" s="303" t="s">
        <v>702</v>
      </c>
      <c r="Q39" s="303" t="s">
        <v>702</v>
      </c>
      <c r="R39" s="303">
        <v>1</v>
      </c>
      <c r="S39" s="303" t="s">
        <v>702</v>
      </c>
      <c r="T39" s="303" t="s">
        <v>702</v>
      </c>
      <c r="U39" s="303">
        <v>0.66669999999999996</v>
      </c>
      <c r="V39" s="304" t="s">
        <v>702</v>
      </c>
      <c r="W39" s="304" t="s">
        <v>702</v>
      </c>
      <c r="X39" s="304">
        <v>66.67</v>
      </c>
      <c r="Y39" s="304">
        <v>0</v>
      </c>
      <c r="Z39" s="302">
        <v>0</v>
      </c>
      <c r="AA39" s="301">
        <v>1</v>
      </c>
      <c r="AB39" s="281">
        <v>0.83409999999999995</v>
      </c>
      <c r="AC39" s="272">
        <f>+AB39</f>
        <v>0.83409999999999995</v>
      </c>
      <c r="AD39" s="264" t="s">
        <v>348</v>
      </c>
      <c r="AE39" s="326" t="s">
        <v>852</v>
      </c>
      <c r="AF39" s="580"/>
    </row>
    <row r="40" spans="1:32" ht="157.5" x14ac:dyDescent="0.25">
      <c r="A40" s="575"/>
      <c r="B40" s="563"/>
      <c r="C40" s="564" t="s">
        <v>336</v>
      </c>
      <c r="D40" s="575"/>
      <c r="E40" s="326" t="s">
        <v>172</v>
      </c>
      <c r="F40" s="347" t="s">
        <v>105</v>
      </c>
      <c r="G40" s="347" t="s">
        <v>331</v>
      </c>
      <c r="H40" s="305" t="s">
        <v>638</v>
      </c>
      <c r="I40" s="577" t="s">
        <v>866</v>
      </c>
      <c r="J40" s="347" t="s">
        <v>76</v>
      </c>
      <c r="K40" s="280" t="s">
        <v>752</v>
      </c>
      <c r="L40" s="300">
        <v>0.5</v>
      </c>
      <c r="M40" s="300">
        <v>0.5</v>
      </c>
      <c r="N40" s="347" t="s">
        <v>57</v>
      </c>
      <c r="O40" s="315">
        <v>0.8</v>
      </c>
      <c r="P40" s="303">
        <v>1</v>
      </c>
      <c r="Q40" s="301" t="s">
        <v>702</v>
      </c>
      <c r="R40" s="301" t="s">
        <v>702</v>
      </c>
      <c r="S40" s="301" t="s">
        <v>702</v>
      </c>
      <c r="T40" s="301" t="s">
        <v>702</v>
      </c>
      <c r="U40" s="301" t="s">
        <v>702</v>
      </c>
      <c r="V40" s="301" t="s">
        <v>702</v>
      </c>
      <c r="W40" s="301" t="s">
        <v>702</v>
      </c>
      <c r="X40" s="301" t="s">
        <v>702</v>
      </c>
      <c r="Y40" s="301" t="s">
        <v>702</v>
      </c>
      <c r="Z40" s="301" t="s">
        <v>702</v>
      </c>
      <c r="AA40" s="301" t="s">
        <v>702</v>
      </c>
      <c r="AB40" s="301">
        <v>1</v>
      </c>
      <c r="AC40" s="272">
        <v>1</v>
      </c>
      <c r="AD40" s="264" t="s">
        <v>348</v>
      </c>
      <c r="AE40" s="326" t="s">
        <v>767</v>
      </c>
      <c r="AF40" s="580"/>
    </row>
    <row r="41" spans="1:32" ht="393.75" x14ac:dyDescent="0.25">
      <c r="A41" s="575" t="s">
        <v>380</v>
      </c>
      <c r="B41" s="563" t="s">
        <v>582</v>
      </c>
      <c r="C41" s="575" t="s">
        <v>639</v>
      </c>
      <c r="D41" s="564" t="s">
        <v>391</v>
      </c>
      <c r="E41" s="326" t="s">
        <v>172</v>
      </c>
      <c r="F41" s="347" t="s">
        <v>105</v>
      </c>
      <c r="G41" s="347" t="s">
        <v>392</v>
      </c>
      <c r="H41" s="291" t="s">
        <v>640</v>
      </c>
      <c r="I41" s="343" t="s">
        <v>867</v>
      </c>
      <c r="J41" s="347" t="s">
        <v>76</v>
      </c>
      <c r="K41" s="280" t="s">
        <v>753</v>
      </c>
      <c r="L41" s="300">
        <v>0.8</v>
      </c>
      <c r="M41" s="300">
        <v>0.8</v>
      </c>
      <c r="N41" s="347" t="s">
        <v>57</v>
      </c>
      <c r="O41" s="315">
        <f t="shared" si="0"/>
        <v>0.95350000000000001</v>
      </c>
      <c r="P41" s="303">
        <v>0.95350000000000001</v>
      </c>
      <c r="Q41" s="303">
        <v>0</v>
      </c>
      <c r="R41" s="303">
        <v>0</v>
      </c>
      <c r="S41" s="303">
        <v>0</v>
      </c>
      <c r="T41" s="303">
        <v>0</v>
      </c>
      <c r="U41" s="303">
        <v>0</v>
      </c>
      <c r="V41" s="303">
        <v>0</v>
      </c>
      <c r="W41" s="303">
        <v>0</v>
      </c>
      <c r="X41" s="303">
        <v>0</v>
      </c>
      <c r="Y41" s="303">
        <v>0</v>
      </c>
      <c r="Z41" s="303">
        <v>0</v>
      </c>
      <c r="AA41" s="303">
        <v>0</v>
      </c>
      <c r="AB41" s="301">
        <f>P41</f>
        <v>0.95350000000000001</v>
      </c>
      <c r="AC41" s="272">
        <v>0.95</v>
      </c>
      <c r="AD41" s="268" t="s">
        <v>415</v>
      </c>
      <c r="AE41" s="326" t="s">
        <v>829</v>
      </c>
      <c r="AF41" s="580"/>
    </row>
    <row r="42" spans="1:32" ht="220.5" x14ac:dyDescent="0.25">
      <c r="A42" s="575"/>
      <c r="B42" s="563"/>
      <c r="C42" s="575"/>
      <c r="D42" s="564" t="s">
        <v>394</v>
      </c>
      <c r="E42" s="326" t="s">
        <v>172</v>
      </c>
      <c r="F42" s="347" t="s">
        <v>105</v>
      </c>
      <c r="G42" s="347" t="s">
        <v>395</v>
      </c>
      <c r="H42" s="305" t="s">
        <v>641</v>
      </c>
      <c r="I42" s="343" t="s">
        <v>867</v>
      </c>
      <c r="J42" s="347" t="s">
        <v>76</v>
      </c>
      <c r="K42" s="280" t="s">
        <v>747</v>
      </c>
      <c r="L42" s="300">
        <v>0.8</v>
      </c>
      <c r="M42" s="300">
        <v>0.8</v>
      </c>
      <c r="N42" s="347" t="s">
        <v>57</v>
      </c>
      <c r="O42" s="315">
        <f t="shared" si="0"/>
        <v>1</v>
      </c>
      <c r="P42" s="303">
        <v>1</v>
      </c>
      <c r="Q42" s="303" t="s">
        <v>702</v>
      </c>
      <c r="R42" s="303" t="s">
        <v>702</v>
      </c>
      <c r="S42" s="303" t="s">
        <v>702</v>
      </c>
      <c r="T42" s="303" t="s">
        <v>702</v>
      </c>
      <c r="U42" s="303" t="s">
        <v>702</v>
      </c>
      <c r="V42" s="303" t="s">
        <v>702</v>
      </c>
      <c r="W42" s="303" t="s">
        <v>702</v>
      </c>
      <c r="X42" s="303" t="s">
        <v>702</v>
      </c>
      <c r="Y42" s="303" t="s">
        <v>702</v>
      </c>
      <c r="Z42" s="303" t="s">
        <v>702</v>
      </c>
      <c r="AA42" s="303" t="s">
        <v>702</v>
      </c>
      <c r="AB42" s="301">
        <f>P42</f>
        <v>1</v>
      </c>
      <c r="AC42" s="272">
        <v>1</v>
      </c>
      <c r="AD42" s="268" t="s">
        <v>415</v>
      </c>
      <c r="AE42" s="326" t="s">
        <v>821</v>
      </c>
      <c r="AF42" s="580"/>
    </row>
    <row r="43" spans="1:32" ht="63" x14ac:dyDescent="0.25">
      <c r="A43" s="570" t="s">
        <v>668</v>
      </c>
      <c r="B43" s="567" t="s">
        <v>669</v>
      </c>
      <c r="C43" s="568" t="s">
        <v>674</v>
      </c>
      <c r="D43" s="326" t="s">
        <v>647</v>
      </c>
      <c r="E43" s="326" t="s">
        <v>737</v>
      </c>
      <c r="F43" s="347" t="s">
        <v>142</v>
      </c>
      <c r="G43" s="347" t="s">
        <v>712</v>
      </c>
      <c r="H43" s="291" t="s">
        <v>675</v>
      </c>
      <c r="I43" s="343" t="s">
        <v>868</v>
      </c>
      <c r="J43" s="343" t="s">
        <v>76</v>
      </c>
      <c r="K43" s="280" t="s">
        <v>781</v>
      </c>
      <c r="L43" s="347" t="s">
        <v>174</v>
      </c>
      <c r="M43" s="297">
        <v>1</v>
      </c>
      <c r="N43" s="297">
        <v>1</v>
      </c>
      <c r="O43" s="315">
        <f t="shared" si="0"/>
        <v>1</v>
      </c>
      <c r="P43" s="337">
        <v>1</v>
      </c>
      <c r="Q43" s="337">
        <v>1</v>
      </c>
      <c r="R43" s="337">
        <v>1</v>
      </c>
      <c r="S43" s="337">
        <v>1</v>
      </c>
      <c r="T43" s="337">
        <v>1</v>
      </c>
      <c r="U43" s="337">
        <v>1</v>
      </c>
      <c r="V43" s="583">
        <v>1</v>
      </c>
      <c r="W43" s="583">
        <v>1</v>
      </c>
      <c r="X43" s="583">
        <v>1</v>
      </c>
      <c r="Y43" s="583">
        <v>1</v>
      </c>
      <c r="Z43" s="583">
        <v>1</v>
      </c>
      <c r="AA43" s="583">
        <v>1</v>
      </c>
      <c r="AB43" s="584">
        <f>SUM(P43:AA43)/12</f>
        <v>1</v>
      </c>
      <c r="AC43" s="584">
        <f>AB43</f>
        <v>1</v>
      </c>
      <c r="AD43" s="268" t="s">
        <v>415</v>
      </c>
      <c r="AE43" s="326" t="s">
        <v>851</v>
      </c>
      <c r="AF43" s="580"/>
    </row>
    <row r="44" spans="1:32" ht="63" x14ac:dyDescent="0.25">
      <c r="A44" s="572"/>
      <c r="B44" s="569"/>
      <c r="C44" s="575" t="s">
        <v>673</v>
      </c>
      <c r="D44" s="326" t="s">
        <v>648</v>
      </c>
      <c r="E44" s="326" t="s">
        <v>59</v>
      </c>
      <c r="F44" s="347" t="s">
        <v>142</v>
      </c>
      <c r="G44" s="347" t="s">
        <v>709</v>
      </c>
      <c r="H44" s="291" t="s">
        <v>676</v>
      </c>
      <c r="I44" s="343" t="s">
        <v>869</v>
      </c>
      <c r="J44" s="343" t="s">
        <v>76</v>
      </c>
      <c r="K44" s="280" t="s">
        <v>782</v>
      </c>
      <c r="L44" s="347" t="s">
        <v>174</v>
      </c>
      <c r="M44" s="297">
        <v>0.49</v>
      </c>
      <c r="N44" s="297">
        <v>1</v>
      </c>
      <c r="O44" s="315">
        <f>AC44</f>
        <v>0.49</v>
      </c>
      <c r="P44" s="272">
        <v>0.04</v>
      </c>
      <c r="Q44" s="272">
        <v>0</v>
      </c>
      <c r="R44" s="585">
        <v>9.6000000000000002E-2</v>
      </c>
      <c r="S44" s="585">
        <v>9.6000000000000002E-2</v>
      </c>
      <c r="T44" s="585">
        <f>9.6%/2</f>
        <v>4.8000000000000001E-2</v>
      </c>
      <c r="U44" s="585">
        <f>9.6%/2</f>
        <v>4.8000000000000001E-2</v>
      </c>
      <c r="V44" s="329">
        <f>4.8%/3</f>
        <v>1.6E-2</v>
      </c>
      <c r="W44" s="329">
        <f>4.8%/3</f>
        <v>1.6E-2</v>
      </c>
      <c r="X44" s="272">
        <v>0</v>
      </c>
      <c r="Y44" s="272">
        <v>0.04</v>
      </c>
      <c r="Z44" s="272">
        <v>0.02</v>
      </c>
      <c r="AA44" s="272">
        <v>7.0000000000000007E-2</v>
      </c>
      <c r="AB44" s="272">
        <v>0.49</v>
      </c>
      <c r="AC44" s="272">
        <f>AB44</f>
        <v>0.49</v>
      </c>
      <c r="AD44" s="268" t="s">
        <v>415</v>
      </c>
      <c r="AE44" s="326" t="s">
        <v>854</v>
      </c>
      <c r="AF44" s="580"/>
    </row>
    <row r="45" spans="1:32" ht="63" x14ac:dyDescent="0.25">
      <c r="A45" s="572"/>
      <c r="B45" s="569"/>
      <c r="C45" s="575"/>
      <c r="D45" s="326" t="s">
        <v>649</v>
      </c>
      <c r="E45" s="326" t="s">
        <v>59</v>
      </c>
      <c r="F45" s="347" t="s">
        <v>142</v>
      </c>
      <c r="G45" s="347" t="s">
        <v>710</v>
      </c>
      <c r="H45" s="291" t="s">
        <v>677</v>
      </c>
      <c r="I45" s="343" t="s">
        <v>869</v>
      </c>
      <c r="J45" s="343" t="s">
        <v>76</v>
      </c>
      <c r="K45" s="280" t="s">
        <v>782</v>
      </c>
      <c r="L45" s="347" t="s">
        <v>174</v>
      </c>
      <c r="M45" s="297">
        <v>0.95</v>
      </c>
      <c r="N45" s="297">
        <v>1</v>
      </c>
      <c r="O45" s="315">
        <v>0.95</v>
      </c>
      <c r="P45" s="586">
        <f>+O45/12</f>
        <v>7.9166666666666663E-2</v>
      </c>
      <c r="Q45" s="586">
        <f>+P45</f>
        <v>7.9166666666666663E-2</v>
      </c>
      <c r="R45" s="586">
        <f>+Q45</f>
        <v>7.9166666666666663E-2</v>
      </c>
      <c r="S45" s="586">
        <f>+R45</f>
        <v>7.9166666666666663E-2</v>
      </c>
      <c r="T45" s="586">
        <f>+S45</f>
        <v>7.9166666666666663E-2</v>
      </c>
      <c r="U45" s="586">
        <f>+T45</f>
        <v>7.9166666666666663E-2</v>
      </c>
      <c r="V45" s="586">
        <f>+S45/2</f>
        <v>3.9583333333333331E-2</v>
      </c>
      <c r="W45" s="586">
        <f>+V45</f>
        <v>3.9583333333333331E-2</v>
      </c>
      <c r="X45" s="272">
        <v>0</v>
      </c>
      <c r="Y45" s="272">
        <v>0.09</v>
      </c>
      <c r="Z45" s="272">
        <v>0.09</v>
      </c>
      <c r="AA45" s="272">
        <v>7.0000000000000007E-2</v>
      </c>
      <c r="AB45" s="281">
        <f>SUM(P45:AA45)</f>
        <v>0.80416666666666647</v>
      </c>
      <c r="AC45" s="272">
        <v>0.85</v>
      </c>
      <c r="AD45" s="268">
        <v>0.7728070175438595</v>
      </c>
      <c r="AE45" s="326" t="s">
        <v>854</v>
      </c>
      <c r="AF45" s="580"/>
    </row>
    <row r="46" spans="1:32" ht="63" x14ac:dyDescent="0.25">
      <c r="A46" s="572"/>
      <c r="B46" s="569"/>
      <c r="C46" s="575"/>
      <c r="D46" s="326" t="s">
        <v>650</v>
      </c>
      <c r="E46" s="326" t="s">
        <v>59</v>
      </c>
      <c r="F46" s="347" t="s">
        <v>142</v>
      </c>
      <c r="G46" s="347" t="s">
        <v>711</v>
      </c>
      <c r="H46" s="291" t="s">
        <v>678</v>
      </c>
      <c r="I46" s="343" t="s">
        <v>870</v>
      </c>
      <c r="J46" s="343" t="s">
        <v>76</v>
      </c>
      <c r="K46" s="280" t="s">
        <v>783</v>
      </c>
      <c r="L46" s="347" t="s">
        <v>174</v>
      </c>
      <c r="M46" s="273">
        <v>1</v>
      </c>
      <c r="N46" s="297">
        <v>1</v>
      </c>
      <c r="O46" s="315">
        <v>1</v>
      </c>
      <c r="P46" s="586">
        <v>8.3333333333333343E-2</v>
      </c>
      <c r="Q46" s="586">
        <v>8.3333333333333343E-2</v>
      </c>
      <c r="R46" s="586">
        <v>8.3333333333333343E-2</v>
      </c>
      <c r="S46" s="586">
        <v>8.3299999999999999E-2</v>
      </c>
      <c r="T46" s="586">
        <v>8.3299999999999999E-2</v>
      </c>
      <c r="U46" s="586">
        <v>8.3299999999999999E-2</v>
      </c>
      <c r="V46" s="584">
        <v>0</v>
      </c>
      <c r="W46" s="584">
        <v>3.5000000000000003E-2</v>
      </c>
      <c r="X46" s="584">
        <v>0.12</v>
      </c>
      <c r="Y46" s="584">
        <v>0.1</v>
      </c>
      <c r="Z46" s="584">
        <v>3.5000000000000003E-2</v>
      </c>
      <c r="AA46" s="584">
        <v>0.08</v>
      </c>
      <c r="AB46" s="281">
        <f>AA46+Z46+Y46+X46+W46+V46</f>
        <v>0.37</v>
      </c>
      <c r="AC46" s="272">
        <v>0.8698999999999999</v>
      </c>
      <c r="AD46" s="268" t="s">
        <v>415</v>
      </c>
      <c r="AE46" s="326" t="s">
        <v>854</v>
      </c>
      <c r="AF46" s="580"/>
    </row>
    <row r="47" spans="1:32" ht="63" x14ac:dyDescent="0.25">
      <c r="A47" s="572"/>
      <c r="B47" s="569"/>
      <c r="C47" s="567" t="s">
        <v>672</v>
      </c>
      <c r="D47" s="326" t="s">
        <v>651</v>
      </c>
      <c r="E47" s="326" t="s">
        <v>737</v>
      </c>
      <c r="F47" s="347" t="s">
        <v>142</v>
      </c>
      <c r="G47" s="347" t="s">
        <v>708</v>
      </c>
      <c r="H47" s="291" t="s">
        <v>679</v>
      </c>
      <c r="I47" s="343" t="s">
        <v>871</v>
      </c>
      <c r="J47" s="343" t="s">
        <v>81</v>
      </c>
      <c r="K47" s="280" t="s">
        <v>778</v>
      </c>
      <c r="L47" s="347" t="s">
        <v>174</v>
      </c>
      <c r="M47" s="343">
        <f>26+88</f>
        <v>114</v>
      </c>
      <c r="N47" s="347">
        <v>427</v>
      </c>
      <c r="O47" s="261">
        <v>114</v>
      </c>
      <c r="P47" s="331">
        <v>0</v>
      </c>
      <c r="Q47" s="331">
        <v>0</v>
      </c>
      <c r="R47" s="331">
        <v>0</v>
      </c>
      <c r="S47" s="331">
        <v>0</v>
      </c>
      <c r="T47" s="331">
        <v>1</v>
      </c>
      <c r="U47" s="331">
        <v>0</v>
      </c>
      <c r="V47" s="587">
        <v>0</v>
      </c>
      <c r="W47" s="587">
        <v>13</v>
      </c>
      <c r="X47" s="587">
        <v>27</v>
      </c>
      <c r="Y47" s="587">
        <v>16</v>
      </c>
      <c r="Z47" s="587">
        <v>8</v>
      </c>
      <c r="AA47" s="588">
        <v>14</v>
      </c>
      <c r="AB47" s="282">
        <f>SUM(P47:AA47)</f>
        <v>79</v>
      </c>
      <c r="AC47" s="272">
        <f>AB47/114</f>
        <v>0.69298245614035092</v>
      </c>
      <c r="AD47" s="268" t="s">
        <v>415</v>
      </c>
      <c r="AE47" s="326" t="s">
        <v>854</v>
      </c>
      <c r="AF47" s="580" t="s">
        <v>855</v>
      </c>
    </row>
    <row r="48" spans="1:32" ht="63" x14ac:dyDescent="0.25">
      <c r="A48" s="572"/>
      <c r="B48" s="569"/>
      <c r="C48" s="569"/>
      <c r="D48" s="326" t="s">
        <v>652</v>
      </c>
      <c r="E48" s="566" t="s">
        <v>738</v>
      </c>
      <c r="F48" s="346" t="s">
        <v>142</v>
      </c>
      <c r="G48" s="347" t="s">
        <v>707</v>
      </c>
      <c r="H48" s="305" t="s">
        <v>680</v>
      </c>
      <c r="I48" s="345" t="s">
        <v>872</v>
      </c>
      <c r="J48" s="343" t="s">
        <v>76</v>
      </c>
      <c r="K48" s="280" t="s">
        <v>777</v>
      </c>
      <c r="L48" s="347" t="s">
        <v>174</v>
      </c>
      <c r="M48" s="297">
        <v>1</v>
      </c>
      <c r="N48" s="297">
        <v>1</v>
      </c>
      <c r="O48" s="315">
        <v>1</v>
      </c>
      <c r="P48" s="295">
        <v>1</v>
      </c>
      <c r="Q48" s="295">
        <v>1</v>
      </c>
      <c r="R48" s="295">
        <v>1</v>
      </c>
      <c r="S48" s="295">
        <v>1</v>
      </c>
      <c r="T48" s="295">
        <v>1</v>
      </c>
      <c r="U48" s="295">
        <v>1</v>
      </c>
      <c r="V48" s="295">
        <v>1</v>
      </c>
      <c r="W48" s="295">
        <v>1</v>
      </c>
      <c r="X48" s="295">
        <v>1</v>
      </c>
      <c r="Y48" s="295">
        <v>1</v>
      </c>
      <c r="Z48" s="295">
        <v>1</v>
      </c>
      <c r="AA48" s="295">
        <v>1</v>
      </c>
      <c r="AB48" s="295">
        <f>SUM(P48:AA48)/12</f>
        <v>1</v>
      </c>
      <c r="AC48" s="296">
        <f>AB48</f>
        <v>1</v>
      </c>
      <c r="AD48" s="268" t="s">
        <v>415</v>
      </c>
      <c r="AE48" s="326" t="s">
        <v>854</v>
      </c>
      <c r="AF48" s="580"/>
    </row>
    <row r="49" spans="1:32" ht="63" x14ac:dyDescent="0.25">
      <c r="A49" s="572"/>
      <c r="B49" s="569"/>
      <c r="C49" s="569"/>
      <c r="D49" s="563" t="s">
        <v>653</v>
      </c>
      <c r="E49" s="326" t="s">
        <v>737</v>
      </c>
      <c r="F49" s="347" t="s">
        <v>142</v>
      </c>
      <c r="G49" s="347" t="s">
        <v>706</v>
      </c>
      <c r="H49" s="291" t="s">
        <v>681</v>
      </c>
      <c r="I49" s="343" t="s">
        <v>871</v>
      </c>
      <c r="J49" s="343" t="s">
        <v>81</v>
      </c>
      <c r="K49" s="280" t="s">
        <v>779</v>
      </c>
      <c r="L49" s="347" t="s">
        <v>174</v>
      </c>
      <c r="M49" s="343">
        <f>26+11</f>
        <v>37</v>
      </c>
      <c r="N49" s="347">
        <v>610</v>
      </c>
      <c r="O49" s="261">
        <v>37</v>
      </c>
      <c r="P49" s="274">
        <v>0</v>
      </c>
      <c r="Q49" s="274">
        <v>0</v>
      </c>
      <c r="R49" s="274">
        <v>0</v>
      </c>
      <c r="S49" s="274">
        <v>0</v>
      </c>
      <c r="T49" s="274">
        <v>0</v>
      </c>
      <c r="U49" s="274">
        <v>0</v>
      </c>
      <c r="V49" s="274">
        <v>0</v>
      </c>
      <c r="W49" s="274">
        <v>10</v>
      </c>
      <c r="X49" s="274">
        <v>4</v>
      </c>
      <c r="Y49" s="302">
        <v>5</v>
      </c>
      <c r="Z49" s="302">
        <v>6</v>
      </c>
      <c r="AA49" s="302">
        <v>10</v>
      </c>
      <c r="AB49" s="302">
        <v>35</v>
      </c>
      <c r="AC49" s="272">
        <f>AB49/O49</f>
        <v>0.94594594594594594</v>
      </c>
      <c r="AD49" s="268" t="s">
        <v>415</v>
      </c>
      <c r="AE49" s="326" t="s">
        <v>854</v>
      </c>
      <c r="AF49" s="580"/>
    </row>
    <row r="50" spans="1:32" ht="63" x14ac:dyDescent="0.25">
      <c r="A50" s="572"/>
      <c r="B50" s="569"/>
      <c r="C50" s="569"/>
      <c r="D50" s="563"/>
      <c r="E50" s="326" t="s">
        <v>739</v>
      </c>
      <c r="F50" s="347" t="s">
        <v>142</v>
      </c>
      <c r="G50" s="347" t="s">
        <v>728</v>
      </c>
      <c r="H50" s="291" t="s">
        <v>682</v>
      </c>
      <c r="I50" s="343" t="s">
        <v>873</v>
      </c>
      <c r="J50" s="343" t="s">
        <v>81</v>
      </c>
      <c r="K50" s="280" t="s">
        <v>754</v>
      </c>
      <c r="L50" s="347" t="s">
        <v>174</v>
      </c>
      <c r="M50" s="343">
        <v>257</v>
      </c>
      <c r="N50" s="347" t="s">
        <v>174</v>
      </c>
      <c r="O50" s="261">
        <v>257</v>
      </c>
      <c r="P50" s="587">
        <v>120</v>
      </c>
      <c r="Q50" s="587">
        <v>0</v>
      </c>
      <c r="R50" s="587">
        <v>0</v>
      </c>
      <c r="S50" s="587">
        <v>0</v>
      </c>
      <c r="T50" s="587">
        <v>0</v>
      </c>
      <c r="U50" s="587">
        <v>0</v>
      </c>
      <c r="V50" s="587">
        <v>74</v>
      </c>
      <c r="W50" s="587">
        <v>0</v>
      </c>
      <c r="X50" s="587">
        <v>0</v>
      </c>
      <c r="Y50" s="587">
        <v>0</v>
      </c>
      <c r="Z50" s="587">
        <v>0</v>
      </c>
      <c r="AA50" s="587">
        <v>0</v>
      </c>
      <c r="AB50" s="282">
        <f>SUM(P50:AA50)</f>
        <v>194</v>
      </c>
      <c r="AC50" s="272">
        <f>AB50/O50</f>
        <v>0.75486381322957197</v>
      </c>
      <c r="AD50" s="268" t="s">
        <v>415</v>
      </c>
      <c r="AE50" s="326" t="s">
        <v>854</v>
      </c>
      <c r="AF50" s="580"/>
    </row>
    <row r="51" spans="1:32" ht="63" x14ac:dyDescent="0.25">
      <c r="A51" s="572"/>
      <c r="B51" s="569"/>
      <c r="C51" s="573"/>
      <c r="D51" s="326" t="s">
        <v>654</v>
      </c>
      <c r="E51" s="326" t="s">
        <v>737</v>
      </c>
      <c r="F51" s="347" t="s">
        <v>142</v>
      </c>
      <c r="G51" s="347" t="s">
        <v>705</v>
      </c>
      <c r="H51" s="291" t="s">
        <v>683</v>
      </c>
      <c r="I51" s="343" t="s">
        <v>871</v>
      </c>
      <c r="J51" s="343" t="s">
        <v>81</v>
      </c>
      <c r="K51" s="280" t="s">
        <v>780</v>
      </c>
      <c r="L51" s="347" t="s">
        <v>174</v>
      </c>
      <c r="M51" s="343">
        <v>4200</v>
      </c>
      <c r="N51" s="347">
        <v>16500</v>
      </c>
      <c r="O51" s="261">
        <v>4200</v>
      </c>
      <c r="P51" s="274">
        <v>3626</v>
      </c>
      <c r="Q51" s="274">
        <v>27</v>
      </c>
      <c r="R51" s="274">
        <v>27</v>
      </c>
      <c r="S51" s="274">
        <v>18</v>
      </c>
      <c r="T51" s="274">
        <v>22</v>
      </c>
      <c r="U51" s="274">
        <v>12</v>
      </c>
      <c r="V51" s="274">
        <v>11</v>
      </c>
      <c r="W51" s="274">
        <v>23</v>
      </c>
      <c r="X51" s="274">
        <v>27</v>
      </c>
      <c r="Y51" s="274">
        <v>23</v>
      </c>
      <c r="Z51" s="274">
        <v>30</v>
      </c>
      <c r="AA51" s="274">
        <v>27</v>
      </c>
      <c r="AB51" s="302">
        <f>SUM(P51:AA51)</f>
        <v>3873</v>
      </c>
      <c r="AC51" s="272">
        <v>0.9157142857142857</v>
      </c>
      <c r="AD51" s="268" t="s">
        <v>415</v>
      </c>
      <c r="AE51" s="326" t="s">
        <v>854</v>
      </c>
      <c r="AF51" s="580"/>
    </row>
    <row r="52" spans="1:32" ht="63" x14ac:dyDescent="0.25">
      <c r="A52" s="572"/>
      <c r="B52" s="569"/>
      <c r="C52" s="570" t="s">
        <v>671</v>
      </c>
      <c r="D52" s="563" t="s">
        <v>655</v>
      </c>
      <c r="E52" s="326" t="s">
        <v>65</v>
      </c>
      <c r="F52" s="347" t="s">
        <v>142</v>
      </c>
      <c r="G52" s="347" t="s">
        <v>713</v>
      </c>
      <c r="H52" s="291" t="s">
        <v>684</v>
      </c>
      <c r="I52" s="343" t="s">
        <v>760</v>
      </c>
      <c r="J52" s="343" t="s">
        <v>81</v>
      </c>
      <c r="K52" s="280" t="s">
        <v>797</v>
      </c>
      <c r="L52" s="347" t="s">
        <v>174</v>
      </c>
      <c r="M52" s="343">
        <f>31+300</f>
        <v>331</v>
      </c>
      <c r="N52" s="347">
        <v>3478</v>
      </c>
      <c r="O52" s="261">
        <v>331</v>
      </c>
      <c r="P52" s="587">
        <v>1</v>
      </c>
      <c r="Q52" s="587">
        <v>17</v>
      </c>
      <c r="R52" s="587">
        <v>22</v>
      </c>
      <c r="S52" s="587">
        <v>32</v>
      </c>
      <c r="T52" s="587">
        <v>12</v>
      </c>
      <c r="U52" s="587">
        <v>5</v>
      </c>
      <c r="V52" s="587">
        <v>30</v>
      </c>
      <c r="W52" s="587">
        <v>14</v>
      </c>
      <c r="X52" s="589">
        <v>31</v>
      </c>
      <c r="Y52" s="590">
        <v>63</v>
      </c>
      <c r="Z52" s="589">
        <v>33</v>
      </c>
      <c r="AA52" s="591">
        <v>24</v>
      </c>
      <c r="AB52" s="302">
        <f>SUM(P52:AA52)</f>
        <v>284</v>
      </c>
      <c r="AC52" s="272">
        <f>AB52/331</f>
        <v>0.85800604229607247</v>
      </c>
      <c r="AD52" s="268" t="s">
        <v>415</v>
      </c>
      <c r="AE52" s="326" t="s">
        <v>854</v>
      </c>
      <c r="AF52" s="580"/>
    </row>
    <row r="53" spans="1:32" ht="63" x14ac:dyDescent="0.25">
      <c r="A53" s="572"/>
      <c r="B53" s="569"/>
      <c r="C53" s="572"/>
      <c r="D53" s="563"/>
      <c r="E53" s="326" t="s">
        <v>739</v>
      </c>
      <c r="F53" s="347" t="s">
        <v>142</v>
      </c>
      <c r="G53" s="347" t="s">
        <v>714</v>
      </c>
      <c r="H53" s="291" t="s">
        <v>685</v>
      </c>
      <c r="I53" s="343" t="s">
        <v>873</v>
      </c>
      <c r="J53" s="343" t="s">
        <v>81</v>
      </c>
      <c r="K53" s="280" t="s">
        <v>755</v>
      </c>
      <c r="L53" s="347" t="s">
        <v>174</v>
      </c>
      <c r="M53" s="343">
        <v>563</v>
      </c>
      <c r="N53" s="347">
        <v>3864</v>
      </c>
      <c r="O53" s="261">
        <v>563</v>
      </c>
      <c r="P53" s="279">
        <v>0</v>
      </c>
      <c r="Q53" s="279">
        <v>0</v>
      </c>
      <c r="R53" s="279">
        <v>0</v>
      </c>
      <c r="S53" s="279">
        <v>0</v>
      </c>
      <c r="T53" s="279">
        <v>0</v>
      </c>
      <c r="U53" s="279">
        <v>0</v>
      </c>
      <c r="V53" s="279">
        <v>0</v>
      </c>
      <c r="W53" s="279">
        <v>0</v>
      </c>
      <c r="X53" s="279">
        <v>0</v>
      </c>
      <c r="Y53" s="279">
        <v>0</v>
      </c>
      <c r="Z53" s="279">
        <v>0</v>
      </c>
      <c r="AA53" s="279">
        <v>0</v>
      </c>
      <c r="AB53" s="301">
        <v>0</v>
      </c>
      <c r="AC53" s="272">
        <f>AB53+AA53+Z53+Y53+X53+W53+V53</f>
        <v>0</v>
      </c>
      <c r="AD53" s="268" t="s">
        <v>415</v>
      </c>
      <c r="AE53" s="326" t="s">
        <v>854</v>
      </c>
      <c r="AF53" s="580"/>
    </row>
    <row r="54" spans="1:32" ht="63" x14ac:dyDescent="0.25">
      <c r="A54" s="572"/>
      <c r="B54" s="569"/>
      <c r="C54" s="572"/>
      <c r="D54" s="563"/>
      <c r="E54" s="326" t="s">
        <v>59</v>
      </c>
      <c r="F54" s="347" t="s">
        <v>142</v>
      </c>
      <c r="G54" s="347" t="s">
        <v>715</v>
      </c>
      <c r="H54" s="291" t="s">
        <v>517</v>
      </c>
      <c r="I54" s="343" t="s">
        <v>874</v>
      </c>
      <c r="J54" s="343" t="s">
        <v>81</v>
      </c>
      <c r="K54" s="280" t="s">
        <v>784</v>
      </c>
      <c r="L54" s="347" t="s">
        <v>174</v>
      </c>
      <c r="M54" s="343">
        <v>2854</v>
      </c>
      <c r="N54" s="347">
        <v>15000</v>
      </c>
      <c r="O54" s="261">
        <v>2854</v>
      </c>
      <c r="P54" s="587">
        <v>0</v>
      </c>
      <c r="Q54" s="587">
        <v>0</v>
      </c>
      <c r="R54" s="587">
        <v>0</v>
      </c>
      <c r="S54" s="587">
        <v>0</v>
      </c>
      <c r="T54" s="587">
        <v>0</v>
      </c>
      <c r="U54" s="587">
        <v>0</v>
      </c>
      <c r="V54" s="587">
        <v>0</v>
      </c>
      <c r="W54" s="587">
        <v>404</v>
      </c>
      <c r="X54" s="587">
        <v>933</v>
      </c>
      <c r="Y54" s="587">
        <v>1262</v>
      </c>
      <c r="Z54" s="587">
        <v>1200</v>
      </c>
      <c r="AA54" s="587">
        <v>760</v>
      </c>
      <c r="AB54" s="302">
        <f>AA54+Z54+Y54+X54+W54+V54</f>
        <v>4559</v>
      </c>
      <c r="AC54" s="272">
        <v>1.5974071478626488</v>
      </c>
      <c r="AD54" s="268" t="s">
        <v>415</v>
      </c>
      <c r="AE54" s="326" t="s">
        <v>854</v>
      </c>
      <c r="AF54" s="580"/>
    </row>
    <row r="55" spans="1:32" ht="63" x14ac:dyDescent="0.25">
      <c r="A55" s="572"/>
      <c r="B55" s="569"/>
      <c r="C55" s="572"/>
      <c r="D55" s="563"/>
      <c r="E55" s="326" t="s">
        <v>59</v>
      </c>
      <c r="F55" s="347" t="s">
        <v>142</v>
      </c>
      <c r="G55" s="347" t="s">
        <v>716</v>
      </c>
      <c r="H55" s="291" t="s">
        <v>522</v>
      </c>
      <c r="I55" s="343" t="s">
        <v>875</v>
      </c>
      <c r="J55" s="343" t="s">
        <v>81</v>
      </c>
      <c r="K55" s="280" t="s">
        <v>785</v>
      </c>
      <c r="L55" s="347" t="s">
        <v>174</v>
      </c>
      <c r="M55" s="343">
        <f>31+300</f>
        <v>331</v>
      </c>
      <c r="N55" s="347">
        <v>5000</v>
      </c>
      <c r="O55" s="261">
        <v>331</v>
      </c>
      <c r="P55" s="274">
        <v>0</v>
      </c>
      <c r="Q55" s="274">
        <v>0</v>
      </c>
      <c r="R55" s="274">
        <v>0</v>
      </c>
      <c r="S55" s="274">
        <v>0</v>
      </c>
      <c r="T55" s="274">
        <v>0</v>
      </c>
      <c r="U55" s="274">
        <v>0</v>
      </c>
      <c r="V55" s="274">
        <v>0</v>
      </c>
      <c r="W55" s="274">
        <v>985</v>
      </c>
      <c r="X55" s="274">
        <v>0</v>
      </c>
      <c r="Y55" s="302">
        <v>0</v>
      </c>
      <c r="Z55" s="302">
        <v>0</v>
      </c>
      <c r="AA55" s="302">
        <v>0</v>
      </c>
      <c r="AB55" s="302">
        <v>985</v>
      </c>
      <c r="AC55" s="272">
        <v>2.97583081570997</v>
      </c>
      <c r="AD55" s="268" t="s">
        <v>415</v>
      </c>
      <c r="AE55" s="326" t="s">
        <v>854</v>
      </c>
      <c r="AF55" s="580"/>
    </row>
    <row r="56" spans="1:32" ht="63" x14ac:dyDescent="0.25">
      <c r="A56" s="572"/>
      <c r="B56" s="569"/>
      <c r="C56" s="572"/>
      <c r="D56" s="326" t="s">
        <v>656</v>
      </c>
      <c r="E56" s="326" t="s">
        <v>59</v>
      </c>
      <c r="F56" s="347" t="s">
        <v>142</v>
      </c>
      <c r="G56" s="347" t="s">
        <v>717</v>
      </c>
      <c r="H56" s="291" t="s">
        <v>686</v>
      </c>
      <c r="I56" s="343" t="s">
        <v>876</v>
      </c>
      <c r="J56" s="343" t="s">
        <v>76</v>
      </c>
      <c r="K56" s="280" t="s">
        <v>786</v>
      </c>
      <c r="L56" s="347" t="s">
        <v>174</v>
      </c>
      <c r="M56" s="297">
        <v>1</v>
      </c>
      <c r="N56" s="297">
        <v>1</v>
      </c>
      <c r="O56" s="315">
        <f t="shared" si="0"/>
        <v>1</v>
      </c>
      <c r="P56" s="272">
        <v>1</v>
      </c>
      <c r="Q56" s="272">
        <v>1</v>
      </c>
      <c r="R56" s="272">
        <v>1</v>
      </c>
      <c r="S56" s="272">
        <v>1</v>
      </c>
      <c r="T56" s="272">
        <v>1</v>
      </c>
      <c r="U56" s="272">
        <v>1</v>
      </c>
      <c r="V56" s="272">
        <v>1</v>
      </c>
      <c r="W56" s="272">
        <v>1</v>
      </c>
      <c r="X56" s="272">
        <v>1</v>
      </c>
      <c r="Y56" s="281">
        <v>1</v>
      </c>
      <c r="Z56" s="281">
        <v>1</v>
      </c>
      <c r="AA56" s="281">
        <v>1</v>
      </c>
      <c r="AB56" s="281">
        <f>(AA56+Z56+Y56+X56+W56+V56)/6</f>
        <v>1</v>
      </c>
      <c r="AC56" s="272">
        <f>AB56</f>
        <v>1</v>
      </c>
      <c r="AD56" s="268" t="s">
        <v>415</v>
      </c>
      <c r="AE56" s="326" t="s">
        <v>854</v>
      </c>
      <c r="AF56" s="580"/>
    </row>
    <row r="57" spans="1:32" ht="63" x14ac:dyDescent="0.25">
      <c r="A57" s="572"/>
      <c r="B57" s="569"/>
      <c r="C57" s="572"/>
      <c r="D57" s="563" t="s">
        <v>657</v>
      </c>
      <c r="E57" s="326" t="s">
        <v>739</v>
      </c>
      <c r="F57" s="347" t="s">
        <v>142</v>
      </c>
      <c r="G57" s="347" t="s">
        <v>729</v>
      </c>
      <c r="H57" s="291" t="s">
        <v>687</v>
      </c>
      <c r="I57" s="343" t="s">
        <v>877</v>
      </c>
      <c r="J57" s="343" t="s">
        <v>76</v>
      </c>
      <c r="K57" s="280" t="s">
        <v>801</v>
      </c>
      <c r="L57" s="347" t="s">
        <v>174</v>
      </c>
      <c r="M57" s="297">
        <v>1</v>
      </c>
      <c r="N57" s="347" t="s">
        <v>174</v>
      </c>
      <c r="O57" s="315">
        <f t="shared" si="0"/>
        <v>1</v>
      </c>
      <c r="P57" s="272">
        <v>1</v>
      </c>
      <c r="Q57" s="272">
        <v>1</v>
      </c>
      <c r="R57" s="272">
        <v>1</v>
      </c>
      <c r="S57" s="272">
        <v>1</v>
      </c>
      <c r="T57" s="272">
        <v>1</v>
      </c>
      <c r="U57" s="272">
        <v>1</v>
      </c>
      <c r="V57" s="272">
        <v>1</v>
      </c>
      <c r="W57" s="272">
        <v>1</v>
      </c>
      <c r="X57" s="272">
        <v>1</v>
      </c>
      <c r="Y57" s="281">
        <v>1</v>
      </c>
      <c r="Z57" s="281">
        <v>1</v>
      </c>
      <c r="AA57" s="301">
        <v>1</v>
      </c>
      <c r="AB57" s="301">
        <f>(AA57+Z57+Y57+X57+W57+V57)/6</f>
        <v>1</v>
      </c>
      <c r="AC57" s="272">
        <f>AB57</f>
        <v>1</v>
      </c>
      <c r="AD57" s="268" t="s">
        <v>415</v>
      </c>
      <c r="AE57" s="326" t="s">
        <v>854</v>
      </c>
      <c r="AF57" s="580"/>
    </row>
    <row r="58" spans="1:32" ht="63" x14ac:dyDescent="0.25">
      <c r="A58" s="572"/>
      <c r="B58" s="569"/>
      <c r="C58" s="571"/>
      <c r="D58" s="563"/>
      <c r="E58" s="326" t="s">
        <v>739</v>
      </c>
      <c r="F58" s="347" t="s">
        <v>142</v>
      </c>
      <c r="G58" s="347" t="s">
        <v>718</v>
      </c>
      <c r="H58" s="291" t="s">
        <v>684</v>
      </c>
      <c r="I58" s="343" t="s">
        <v>878</v>
      </c>
      <c r="J58" s="343" t="s">
        <v>81</v>
      </c>
      <c r="K58" s="280" t="s">
        <v>787</v>
      </c>
      <c r="L58" s="347" t="s">
        <v>174</v>
      </c>
      <c r="M58" s="275">
        <v>10</v>
      </c>
      <c r="N58" s="347">
        <v>973</v>
      </c>
      <c r="O58" s="261">
        <v>10</v>
      </c>
      <c r="P58" s="276">
        <v>0</v>
      </c>
      <c r="Q58" s="276">
        <v>0</v>
      </c>
      <c r="R58" s="276">
        <v>0</v>
      </c>
      <c r="S58" s="276">
        <v>0</v>
      </c>
      <c r="T58" s="276">
        <v>0</v>
      </c>
      <c r="U58" s="276">
        <v>0</v>
      </c>
      <c r="V58" s="276">
        <v>0</v>
      </c>
      <c r="W58" s="276">
        <v>10</v>
      </c>
      <c r="X58" s="276">
        <v>0</v>
      </c>
      <c r="Y58" s="302">
        <v>0</v>
      </c>
      <c r="Z58" s="302">
        <v>0</v>
      </c>
      <c r="AA58" s="302">
        <v>0</v>
      </c>
      <c r="AB58" s="282">
        <v>10</v>
      </c>
      <c r="AC58" s="272">
        <f>AB58</f>
        <v>10</v>
      </c>
      <c r="AD58" s="268" t="s">
        <v>415</v>
      </c>
      <c r="AE58" s="326" t="s">
        <v>854</v>
      </c>
      <c r="AF58" s="580"/>
    </row>
    <row r="59" spans="1:32" ht="63" x14ac:dyDescent="0.25">
      <c r="A59" s="572"/>
      <c r="B59" s="569"/>
      <c r="C59" s="570" t="s">
        <v>670</v>
      </c>
      <c r="D59" s="563" t="s">
        <v>658</v>
      </c>
      <c r="E59" s="326" t="s">
        <v>739</v>
      </c>
      <c r="F59" s="347" t="s">
        <v>142</v>
      </c>
      <c r="G59" s="347" t="s">
        <v>719</v>
      </c>
      <c r="H59" s="291" t="s">
        <v>688</v>
      </c>
      <c r="I59" s="343" t="s">
        <v>879</v>
      </c>
      <c r="J59" s="343" t="s">
        <v>81</v>
      </c>
      <c r="K59" s="280" t="s">
        <v>788</v>
      </c>
      <c r="L59" s="347" t="s">
        <v>174</v>
      </c>
      <c r="M59" s="343">
        <f>1158+1628</f>
        <v>2786</v>
      </c>
      <c r="N59" s="347">
        <v>8910</v>
      </c>
      <c r="O59" s="261">
        <v>2786</v>
      </c>
      <c r="P59" s="587">
        <v>0</v>
      </c>
      <c r="Q59" s="587">
        <v>0</v>
      </c>
      <c r="R59" s="587">
        <v>564</v>
      </c>
      <c r="S59" s="587">
        <v>407</v>
      </c>
      <c r="T59" s="587">
        <v>0</v>
      </c>
      <c r="U59" s="587">
        <v>0</v>
      </c>
      <c r="V59" s="587">
        <v>644</v>
      </c>
      <c r="W59" s="587">
        <v>884</v>
      </c>
      <c r="X59" s="587">
        <v>0</v>
      </c>
      <c r="Y59" s="587">
        <v>234</v>
      </c>
      <c r="Z59" s="587">
        <v>0</v>
      </c>
      <c r="AA59" s="587">
        <v>310</v>
      </c>
      <c r="AB59" s="302">
        <f>SUM(P59:AA59)</f>
        <v>3043</v>
      </c>
      <c r="AC59" s="272">
        <f>AB59/2786</f>
        <v>1.0922469490308686</v>
      </c>
      <c r="AD59" s="268" t="s">
        <v>415</v>
      </c>
      <c r="AE59" s="326" t="s">
        <v>854</v>
      </c>
      <c r="AF59" s="580"/>
    </row>
    <row r="60" spans="1:32" ht="63" x14ac:dyDescent="0.25">
      <c r="A60" s="572"/>
      <c r="B60" s="569"/>
      <c r="C60" s="572"/>
      <c r="D60" s="563"/>
      <c r="E60" s="326" t="s">
        <v>739</v>
      </c>
      <c r="F60" s="347" t="s">
        <v>142</v>
      </c>
      <c r="G60" s="347" t="s">
        <v>720</v>
      </c>
      <c r="H60" s="291" t="s">
        <v>689</v>
      </c>
      <c r="I60" s="343" t="s">
        <v>879</v>
      </c>
      <c r="J60" s="343" t="s">
        <v>81</v>
      </c>
      <c r="K60" s="280" t="s">
        <v>789</v>
      </c>
      <c r="L60" s="347" t="s">
        <v>174</v>
      </c>
      <c r="M60" s="277">
        <v>57.900000000000006</v>
      </c>
      <c r="N60" s="347">
        <v>990</v>
      </c>
      <c r="O60" s="261">
        <v>58</v>
      </c>
      <c r="P60" s="587">
        <v>0</v>
      </c>
      <c r="Q60" s="587">
        <v>0</v>
      </c>
      <c r="R60" s="587">
        <v>17</v>
      </c>
      <c r="S60" s="587">
        <v>5</v>
      </c>
      <c r="T60" s="587">
        <v>0</v>
      </c>
      <c r="U60" s="587">
        <v>0</v>
      </c>
      <c r="V60" s="587">
        <v>14</v>
      </c>
      <c r="W60" s="587">
        <v>38</v>
      </c>
      <c r="X60" s="587">
        <v>0</v>
      </c>
      <c r="Y60" s="587">
        <v>42</v>
      </c>
      <c r="Z60" s="587">
        <v>0</v>
      </c>
      <c r="AA60" s="587">
        <v>31</v>
      </c>
      <c r="AB60" s="302">
        <f>SUM(P60:AA60)</f>
        <v>147</v>
      </c>
      <c r="AC60" s="272">
        <f>AB60/O60</f>
        <v>2.5344827586206895</v>
      </c>
      <c r="AD60" s="268" t="s">
        <v>415</v>
      </c>
      <c r="AE60" s="326" t="s">
        <v>854</v>
      </c>
      <c r="AF60" s="580"/>
    </row>
    <row r="61" spans="1:32" ht="63" x14ac:dyDescent="0.25">
      <c r="A61" s="572"/>
      <c r="B61" s="569"/>
      <c r="C61" s="572"/>
      <c r="D61" s="563"/>
      <c r="E61" s="326" t="s">
        <v>739</v>
      </c>
      <c r="F61" s="347" t="s">
        <v>142</v>
      </c>
      <c r="G61" s="347" t="s">
        <v>721</v>
      </c>
      <c r="H61" s="291" t="s">
        <v>690</v>
      </c>
      <c r="I61" s="343" t="s">
        <v>879</v>
      </c>
      <c r="J61" s="343" t="s">
        <v>81</v>
      </c>
      <c r="K61" s="280" t="s">
        <v>790</v>
      </c>
      <c r="L61" s="347" t="s">
        <v>174</v>
      </c>
      <c r="M61" s="343">
        <v>1158</v>
      </c>
      <c r="N61" s="347">
        <v>9900</v>
      </c>
      <c r="O61" s="261">
        <v>1158</v>
      </c>
      <c r="P61" s="274">
        <v>0</v>
      </c>
      <c r="Q61" s="274">
        <v>0</v>
      </c>
      <c r="R61" s="274">
        <v>0</v>
      </c>
      <c r="S61" s="274">
        <v>0</v>
      </c>
      <c r="T61" s="274">
        <v>0</v>
      </c>
      <c r="U61" s="274">
        <v>0</v>
      </c>
      <c r="V61" s="587">
        <v>0</v>
      </c>
      <c r="W61" s="587">
        <v>0</v>
      </c>
      <c r="X61" s="587">
        <v>12</v>
      </c>
      <c r="Y61" s="587">
        <v>111</v>
      </c>
      <c r="Z61" s="587">
        <v>694</v>
      </c>
      <c r="AA61" s="274">
        <v>135</v>
      </c>
      <c r="AB61" s="302">
        <f>AA61+Z61+Y61+X61+W61+U61</f>
        <v>952</v>
      </c>
      <c r="AC61" s="272">
        <f>AB61/O61</f>
        <v>0.82210708117443865</v>
      </c>
      <c r="AD61" s="268" t="s">
        <v>415</v>
      </c>
      <c r="AE61" s="326" t="s">
        <v>854</v>
      </c>
      <c r="AF61" s="580"/>
    </row>
    <row r="62" spans="1:32" ht="63" x14ac:dyDescent="0.25">
      <c r="A62" s="572"/>
      <c r="B62" s="569"/>
      <c r="C62" s="572"/>
      <c r="D62" s="326" t="s">
        <v>659</v>
      </c>
      <c r="E62" s="326" t="s">
        <v>739</v>
      </c>
      <c r="F62" s="347" t="s">
        <v>142</v>
      </c>
      <c r="G62" s="347" t="s">
        <v>722</v>
      </c>
      <c r="H62" s="291" t="s">
        <v>691</v>
      </c>
      <c r="I62" s="343" t="s">
        <v>880</v>
      </c>
      <c r="J62" s="343" t="s">
        <v>76</v>
      </c>
      <c r="K62" s="280" t="s">
        <v>793</v>
      </c>
      <c r="L62" s="347" t="s">
        <v>174</v>
      </c>
      <c r="M62" s="297">
        <v>1</v>
      </c>
      <c r="N62" s="297">
        <v>1</v>
      </c>
      <c r="O62" s="315">
        <v>1</v>
      </c>
      <c r="P62" s="272">
        <v>1</v>
      </c>
      <c r="Q62" s="272">
        <v>1</v>
      </c>
      <c r="R62" s="272">
        <v>1</v>
      </c>
      <c r="S62" s="272">
        <v>1</v>
      </c>
      <c r="T62" s="272">
        <v>1</v>
      </c>
      <c r="U62" s="272">
        <v>1</v>
      </c>
      <c r="V62" s="272">
        <v>1</v>
      </c>
      <c r="W62" s="272">
        <v>1</v>
      </c>
      <c r="X62" s="272">
        <v>1</v>
      </c>
      <c r="Y62" s="281">
        <v>1</v>
      </c>
      <c r="Z62" s="281">
        <v>1</v>
      </c>
      <c r="AA62" s="281">
        <v>1</v>
      </c>
      <c r="AB62" s="281">
        <v>1</v>
      </c>
      <c r="AC62" s="272">
        <f>AB62</f>
        <v>1</v>
      </c>
      <c r="AD62" s="268" t="s">
        <v>415</v>
      </c>
      <c r="AE62" s="326" t="s">
        <v>854</v>
      </c>
      <c r="AF62" s="580"/>
    </row>
    <row r="63" spans="1:32" ht="63" x14ac:dyDescent="0.25">
      <c r="A63" s="572"/>
      <c r="B63" s="569"/>
      <c r="C63" s="572"/>
      <c r="D63" s="563" t="s">
        <v>660</v>
      </c>
      <c r="E63" s="326" t="s">
        <v>65</v>
      </c>
      <c r="F63" s="347" t="s">
        <v>142</v>
      </c>
      <c r="G63" s="347" t="s">
        <v>723</v>
      </c>
      <c r="H63" s="291" t="s">
        <v>692</v>
      </c>
      <c r="I63" s="343" t="s">
        <v>881</v>
      </c>
      <c r="J63" s="343" t="s">
        <v>81</v>
      </c>
      <c r="K63" s="280" t="s">
        <v>794</v>
      </c>
      <c r="L63" s="347" t="s">
        <v>174</v>
      </c>
      <c r="M63" s="343">
        <v>750</v>
      </c>
      <c r="N63" s="347">
        <v>1350</v>
      </c>
      <c r="O63" s="261">
        <v>750</v>
      </c>
      <c r="P63" s="587">
        <v>0</v>
      </c>
      <c r="Q63" s="587">
        <v>7</v>
      </c>
      <c r="R63" s="587">
        <v>0</v>
      </c>
      <c r="S63" s="587">
        <v>0</v>
      </c>
      <c r="T63" s="587">
        <v>0</v>
      </c>
      <c r="U63" s="587">
        <v>0</v>
      </c>
      <c r="V63" s="587">
        <v>0</v>
      </c>
      <c r="W63" s="587">
        <v>33</v>
      </c>
      <c r="X63" s="587">
        <v>0</v>
      </c>
      <c r="Y63" s="587">
        <v>118</v>
      </c>
      <c r="Z63" s="592">
        <v>195</v>
      </c>
      <c r="AA63" s="587">
        <f>482-35</f>
        <v>447</v>
      </c>
      <c r="AB63" s="302">
        <f>SUM(P63:AA63)</f>
        <v>800</v>
      </c>
      <c r="AC63" s="272">
        <f>AB63/750</f>
        <v>1.0666666666666667</v>
      </c>
      <c r="AD63" s="268" t="s">
        <v>415</v>
      </c>
      <c r="AE63" s="326" t="s">
        <v>854</v>
      </c>
      <c r="AF63" s="580"/>
    </row>
    <row r="64" spans="1:32" ht="63" x14ac:dyDescent="0.25">
      <c r="A64" s="572"/>
      <c r="B64" s="569"/>
      <c r="C64" s="572"/>
      <c r="D64" s="563"/>
      <c r="E64" s="326" t="s">
        <v>65</v>
      </c>
      <c r="F64" s="347" t="s">
        <v>142</v>
      </c>
      <c r="G64" s="347" t="s">
        <v>724</v>
      </c>
      <c r="H64" s="291" t="s">
        <v>693</v>
      </c>
      <c r="I64" s="343" t="s">
        <v>881</v>
      </c>
      <c r="J64" s="343" t="s">
        <v>81</v>
      </c>
      <c r="K64" s="280" t="s">
        <v>795</v>
      </c>
      <c r="L64" s="347" t="s">
        <v>174</v>
      </c>
      <c r="M64" s="343">
        <v>38</v>
      </c>
      <c r="N64" s="347">
        <v>223</v>
      </c>
      <c r="O64" s="261">
        <v>38</v>
      </c>
      <c r="P64" s="331">
        <v>0</v>
      </c>
      <c r="Q64" s="331">
        <v>0</v>
      </c>
      <c r="R64" s="331">
        <v>0</v>
      </c>
      <c r="S64" s="331">
        <v>0</v>
      </c>
      <c r="T64" s="331">
        <v>0</v>
      </c>
      <c r="U64" s="331">
        <v>0</v>
      </c>
      <c r="V64" s="587">
        <v>8</v>
      </c>
      <c r="W64" s="587">
        <v>0</v>
      </c>
      <c r="X64" s="587">
        <v>0</v>
      </c>
      <c r="Y64" s="587">
        <v>5</v>
      </c>
      <c r="Z64" s="587">
        <v>9</v>
      </c>
      <c r="AA64" s="587">
        <v>31</v>
      </c>
      <c r="AB64" s="302">
        <f>+AA64+Z64+Y64+X64+W64+V64</f>
        <v>53</v>
      </c>
      <c r="AC64" s="272">
        <f>AB64/38</f>
        <v>1.3947368421052631</v>
      </c>
      <c r="AD64" s="268" t="s">
        <v>415</v>
      </c>
      <c r="AE64" s="326" t="s">
        <v>854</v>
      </c>
      <c r="AF64" s="580"/>
    </row>
    <row r="65" spans="1:32" ht="63" x14ac:dyDescent="0.25">
      <c r="A65" s="572"/>
      <c r="B65" s="569"/>
      <c r="C65" s="572"/>
      <c r="D65" s="563" t="s">
        <v>661</v>
      </c>
      <c r="E65" s="326" t="s">
        <v>739</v>
      </c>
      <c r="F65" s="347" t="s">
        <v>142</v>
      </c>
      <c r="G65" s="347" t="s">
        <v>725</v>
      </c>
      <c r="H65" s="291" t="s">
        <v>703</v>
      </c>
      <c r="I65" s="343" t="s">
        <v>882</v>
      </c>
      <c r="J65" s="343" t="s">
        <v>81</v>
      </c>
      <c r="K65" s="280" t="s">
        <v>792</v>
      </c>
      <c r="L65" s="347" t="s">
        <v>174</v>
      </c>
      <c r="M65" s="343">
        <v>2180</v>
      </c>
      <c r="N65" s="347">
        <v>9850</v>
      </c>
      <c r="O65" s="261">
        <v>2180</v>
      </c>
      <c r="P65" s="587">
        <v>24</v>
      </c>
      <c r="Q65" s="587">
        <v>67</v>
      </c>
      <c r="R65" s="587">
        <v>63</v>
      </c>
      <c r="S65" s="587">
        <v>17</v>
      </c>
      <c r="T65" s="587">
        <v>63</v>
      </c>
      <c r="U65" s="587">
        <v>40</v>
      </c>
      <c r="V65" s="587">
        <v>54</v>
      </c>
      <c r="W65" s="587">
        <v>0</v>
      </c>
      <c r="X65" s="587">
        <v>89</v>
      </c>
      <c r="Y65" s="587">
        <v>114</v>
      </c>
      <c r="Z65" s="587">
        <v>221</v>
      </c>
      <c r="AA65" s="587">
        <v>799</v>
      </c>
      <c r="AB65" s="302">
        <f t="shared" ref="AB65:AB74" si="2">SUM(P65:AA65)</f>
        <v>1551</v>
      </c>
      <c r="AC65" s="272">
        <f>AB65/2180</f>
        <v>0.71146788990825693</v>
      </c>
      <c r="AD65" s="268" t="s">
        <v>415</v>
      </c>
      <c r="AE65" s="326" t="s">
        <v>854</v>
      </c>
      <c r="AF65" s="580"/>
    </row>
    <row r="66" spans="1:32" ht="63" x14ac:dyDescent="0.25">
      <c r="A66" s="572"/>
      <c r="B66" s="569"/>
      <c r="C66" s="572"/>
      <c r="D66" s="563"/>
      <c r="E66" s="326" t="s">
        <v>739</v>
      </c>
      <c r="F66" s="347" t="s">
        <v>142</v>
      </c>
      <c r="G66" s="347" t="s">
        <v>726</v>
      </c>
      <c r="H66" s="291" t="s">
        <v>694</v>
      </c>
      <c r="I66" s="343" t="s">
        <v>882</v>
      </c>
      <c r="J66" s="343" t="s">
        <v>81</v>
      </c>
      <c r="K66" s="280" t="s">
        <v>791</v>
      </c>
      <c r="L66" s="347" t="s">
        <v>174</v>
      </c>
      <c r="M66" s="343">
        <v>332</v>
      </c>
      <c r="N66" s="347">
        <v>12000</v>
      </c>
      <c r="O66" s="261">
        <v>332</v>
      </c>
      <c r="P66" s="587">
        <v>24</v>
      </c>
      <c r="Q66" s="587">
        <v>67</v>
      </c>
      <c r="R66" s="587">
        <v>63</v>
      </c>
      <c r="S66" s="587">
        <v>17</v>
      </c>
      <c r="T66" s="587">
        <v>63</v>
      </c>
      <c r="U66" s="587">
        <v>40</v>
      </c>
      <c r="V66" s="587">
        <v>54</v>
      </c>
      <c r="W66" s="587">
        <v>0</v>
      </c>
      <c r="X66" s="587">
        <v>89</v>
      </c>
      <c r="Y66" s="587">
        <v>114</v>
      </c>
      <c r="Z66" s="587">
        <v>221</v>
      </c>
      <c r="AA66" s="587">
        <v>799</v>
      </c>
      <c r="AB66" s="302">
        <f t="shared" si="2"/>
        <v>1551</v>
      </c>
      <c r="AC66" s="272">
        <f>AB66/2180</f>
        <v>0.71146788990825693</v>
      </c>
      <c r="AD66" s="268" t="s">
        <v>415</v>
      </c>
      <c r="AE66" s="326" t="s">
        <v>854</v>
      </c>
      <c r="AF66" s="580"/>
    </row>
    <row r="67" spans="1:32" ht="63" x14ac:dyDescent="0.25">
      <c r="A67" s="572"/>
      <c r="B67" s="569"/>
      <c r="C67" s="572"/>
      <c r="D67" s="563" t="s">
        <v>662</v>
      </c>
      <c r="E67" s="326" t="s">
        <v>65</v>
      </c>
      <c r="F67" s="347" t="s">
        <v>142</v>
      </c>
      <c r="G67" s="347" t="s">
        <v>727</v>
      </c>
      <c r="H67" s="291" t="s">
        <v>695</v>
      </c>
      <c r="I67" s="343" t="s">
        <v>760</v>
      </c>
      <c r="J67" s="343" t="s">
        <v>81</v>
      </c>
      <c r="K67" s="280" t="s">
        <v>796</v>
      </c>
      <c r="L67" s="347" t="s">
        <v>174</v>
      </c>
      <c r="M67" s="343">
        <v>167</v>
      </c>
      <c r="N67" s="347">
        <v>650</v>
      </c>
      <c r="O67" s="261">
        <v>167</v>
      </c>
      <c r="P67" s="587">
        <v>11</v>
      </c>
      <c r="Q67" s="587">
        <v>5</v>
      </c>
      <c r="R67" s="587">
        <v>11</v>
      </c>
      <c r="S67" s="587">
        <f>5+6</f>
        <v>11</v>
      </c>
      <c r="T67" s="587">
        <v>6</v>
      </c>
      <c r="U67" s="587">
        <v>7</v>
      </c>
      <c r="V67" s="587">
        <v>8</v>
      </c>
      <c r="W67" s="587">
        <v>1</v>
      </c>
      <c r="X67" s="589">
        <v>7</v>
      </c>
      <c r="Y67" s="589">
        <v>6</v>
      </c>
      <c r="Z67" s="589">
        <v>2</v>
      </c>
      <c r="AA67" s="589">
        <v>3</v>
      </c>
      <c r="AB67" s="283">
        <f t="shared" si="2"/>
        <v>78</v>
      </c>
      <c r="AC67" s="272">
        <f>AB67/167</f>
        <v>0.46706586826347307</v>
      </c>
      <c r="AD67" s="268" t="s">
        <v>415</v>
      </c>
      <c r="AE67" s="326" t="s">
        <v>854</v>
      </c>
      <c r="AF67" s="580"/>
    </row>
    <row r="68" spans="1:32" ht="63" x14ac:dyDescent="0.25">
      <c r="A68" s="572"/>
      <c r="B68" s="569"/>
      <c r="C68" s="572"/>
      <c r="D68" s="563"/>
      <c r="E68" s="326" t="s">
        <v>65</v>
      </c>
      <c r="F68" s="347" t="s">
        <v>142</v>
      </c>
      <c r="G68" s="347" t="s">
        <v>736</v>
      </c>
      <c r="H68" s="291" t="s">
        <v>696</v>
      </c>
      <c r="I68" s="343" t="s">
        <v>760</v>
      </c>
      <c r="J68" s="343" t="s">
        <v>81</v>
      </c>
      <c r="K68" s="280" t="s">
        <v>761</v>
      </c>
      <c r="L68" s="347" t="s">
        <v>174</v>
      </c>
      <c r="M68" s="343">
        <v>806</v>
      </c>
      <c r="N68" s="347" t="s">
        <v>174</v>
      </c>
      <c r="O68" s="261">
        <v>806</v>
      </c>
      <c r="P68" s="587">
        <v>39</v>
      </c>
      <c r="Q68" s="587">
        <v>13</v>
      </c>
      <c r="R68" s="587">
        <v>40</v>
      </c>
      <c r="S68" s="587">
        <v>45</v>
      </c>
      <c r="T68" s="587">
        <v>3</v>
      </c>
      <c r="U68" s="587">
        <v>50</v>
      </c>
      <c r="V68" s="587">
        <v>20</v>
      </c>
      <c r="W68" s="587">
        <v>40</v>
      </c>
      <c r="X68" s="587">
        <v>33</v>
      </c>
      <c r="Y68" s="587">
        <v>33</v>
      </c>
      <c r="Z68" s="587">
        <v>11</v>
      </c>
      <c r="AA68" s="587">
        <v>33</v>
      </c>
      <c r="AB68" s="282">
        <f t="shared" si="2"/>
        <v>360</v>
      </c>
      <c r="AC68" s="279">
        <v>0.45</v>
      </c>
      <c r="AD68" s="268" t="s">
        <v>415</v>
      </c>
      <c r="AE68" s="326" t="s">
        <v>854</v>
      </c>
      <c r="AF68" s="580"/>
    </row>
    <row r="69" spans="1:32" ht="63" x14ac:dyDescent="0.25">
      <c r="A69" s="572"/>
      <c r="B69" s="569"/>
      <c r="C69" s="572"/>
      <c r="D69" s="563" t="s">
        <v>663</v>
      </c>
      <c r="E69" s="326" t="s">
        <v>739</v>
      </c>
      <c r="F69" s="347" t="s">
        <v>142</v>
      </c>
      <c r="G69" s="347" t="s">
        <v>730</v>
      </c>
      <c r="H69" s="291" t="s">
        <v>688</v>
      </c>
      <c r="I69" s="343" t="s">
        <v>879</v>
      </c>
      <c r="J69" s="343" t="s">
        <v>81</v>
      </c>
      <c r="K69" s="593" t="s">
        <v>757</v>
      </c>
      <c r="L69" s="347" t="s">
        <v>174</v>
      </c>
      <c r="M69" s="277">
        <v>65</v>
      </c>
      <c r="N69" s="347" t="s">
        <v>174</v>
      </c>
      <c r="O69" s="261">
        <v>65</v>
      </c>
      <c r="P69" s="587">
        <v>0</v>
      </c>
      <c r="Q69" s="587">
        <v>0</v>
      </c>
      <c r="R69" s="587">
        <v>0</v>
      </c>
      <c r="S69" s="587">
        <v>76</v>
      </c>
      <c r="T69" s="587">
        <v>0</v>
      </c>
      <c r="U69" s="587">
        <v>0</v>
      </c>
      <c r="V69" s="274">
        <v>0</v>
      </c>
      <c r="W69" s="274">
        <v>0</v>
      </c>
      <c r="X69" s="274">
        <v>0</v>
      </c>
      <c r="Y69" s="274">
        <v>0</v>
      </c>
      <c r="Z69" s="274">
        <v>0</v>
      </c>
      <c r="AA69" s="274">
        <v>0</v>
      </c>
      <c r="AB69" s="330">
        <f t="shared" si="2"/>
        <v>76</v>
      </c>
      <c r="AC69" s="272">
        <v>1.17</v>
      </c>
      <c r="AD69" s="268" t="s">
        <v>415</v>
      </c>
      <c r="AE69" s="326" t="s">
        <v>854</v>
      </c>
      <c r="AF69" s="580"/>
    </row>
    <row r="70" spans="1:32" ht="63" x14ac:dyDescent="0.25">
      <c r="A70" s="572"/>
      <c r="B70" s="569"/>
      <c r="C70" s="572"/>
      <c r="D70" s="563"/>
      <c r="E70" s="326" t="s">
        <v>739</v>
      </c>
      <c r="F70" s="347" t="s">
        <v>142</v>
      </c>
      <c r="G70" s="347" t="s">
        <v>731</v>
      </c>
      <c r="H70" s="291" t="s">
        <v>697</v>
      </c>
      <c r="I70" s="343" t="s">
        <v>882</v>
      </c>
      <c r="J70" s="343" t="s">
        <v>81</v>
      </c>
      <c r="K70" s="593" t="s">
        <v>758</v>
      </c>
      <c r="L70" s="347" t="s">
        <v>174</v>
      </c>
      <c r="M70" s="277">
        <v>100</v>
      </c>
      <c r="N70" s="347" t="s">
        <v>174</v>
      </c>
      <c r="O70" s="261">
        <v>100</v>
      </c>
      <c r="P70" s="274">
        <v>0</v>
      </c>
      <c r="Q70" s="274">
        <v>0</v>
      </c>
      <c r="R70" s="274">
        <v>0</v>
      </c>
      <c r="S70" s="274">
        <v>0</v>
      </c>
      <c r="T70" s="274">
        <v>0</v>
      </c>
      <c r="U70" s="274">
        <v>0</v>
      </c>
      <c r="V70" s="274">
        <v>0</v>
      </c>
      <c r="W70" s="274">
        <v>0</v>
      </c>
      <c r="X70" s="274">
        <v>0</v>
      </c>
      <c r="Y70" s="274">
        <v>0</v>
      </c>
      <c r="Z70" s="274">
        <v>0</v>
      </c>
      <c r="AA70" s="274">
        <v>48</v>
      </c>
      <c r="AB70" s="283">
        <f t="shared" si="2"/>
        <v>48</v>
      </c>
      <c r="AC70" s="279">
        <v>0.48</v>
      </c>
      <c r="AD70" s="268" t="s">
        <v>415</v>
      </c>
      <c r="AE70" s="326" t="s">
        <v>854</v>
      </c>
      <c r="AF70" s="580"/>
    </row>
    <row r="71" spans="1:32" ht="63" x14ac:dyDescent="0.25">
      <c r="A71" s="572"/>
      <c r="B71" s="569"/>
      <c r="C71" s="572"/>
      <c r="D71" s="326" t="s">
        <v>664</v>
      </c>
      <c r="E71" s="326" t="s">
        <v>739</v>
      </c>
      <c r="F71" s="347" t="s">
        <v>142</v>
      </c>
      <c r="G71" s="347" t="s">
        <v>732</v>
      </c>
      <c r="H71" s="291" t="s">
        <v>688</v>
      </c>
      <c r="I71" s="343" t="s">
        <v>879</v>
      </c>
      <c r="J71" s="343" t="s">
        <v>81</v>
      </c>
      <c r="K71" s="280" t="s">
        <v>756</v>
      </c>
      <c r="L71" s="347" t="s">
        <v>174</v>
      </c>
      <c r="M71" s="277">
        <v>102</v>
      </c>
      <c r="N71" s="347" t="s">
        <v>174</v>
      </c>
      <c r="O71" s="261">
        <v>102</v>
      </c>
      <c r="P71" s="587">
        <v>0</v>
      </c>
      <c r="Q71" s="587">
        <v>0</v>
      </c>
      <c r="R71" s="587">
        <v>102</v>
      </c>
      <c r="S71" s="587">
        <v>0</v>
      </c>
      <c r="T71" s="587">
        <v>0</v>
      </c>
      <c r="U71" s="587">
        <v>0</v>
      </c>
      <c r="V71" s="274">
        <v>0</v>
      </c>
      <c r="W71" s="274">
        <v>0</v>
      </c>
      <c r="X71" s="274">
        <v>0</v>
      </c>
      <c r="Y71" s="274">
        <v>0</v>
      </c>
      <c r="Z71" s="274">
        <v>0</v>
      </c>
      <c r="AA71" s="274">
        <v>0</v>
      </c>
      <c r="AB71" s="330">
        <f t="shared" si="2"/>
        <v>102</v>
      </c>
      <c r="AC71" s="272">
        <v>1</v>
      </c>
      <c r="AD71" s="268" t="s">
        <v>415</v>
      </c>
      <c r="AE71" s="326" t="s">
        <v>854</v>
      </c>
      <c r="AF71" s="580"/>
    </row>
    <row r="72" spans="1:32" ht="63" x14ac:dyDescent="0.25">
      <c r="A72" s="572"/>
      <c r="B72" s="569"/>
      <c r="C72" s="572"/>
      <c r="D72" s="326" t="s">
        <v>665</v>
      </c>
      <c r="E72" s="326" t="s">
        <v>739</v>
      </c>
      <c r="F72" s="347" t="s">
        <v>142</v>
      </c>
      <c r="G72" s="347" t="s">
        <v>733</v>
      </c>
      <c r="H72" s="291" t="s">
        <v>697</v>
      </c>
      <c r="I72" s="343" t="s">
        <v>882</v>
      </c>
      <c r="J72" s="343" t="s">
        <v>81</v>
      </c>
      <c r="K72" s="280" t="s">
        <v>798</v>
      </c>
      <c r="L72" s="347" t="s">
        <v>174</v>
      </c>
      <c r="M72" s="277">
        <v>130</v>
      </c>
      <c r="N72" s="347" t="s">
        <v>174</v>
      </c>
      <c r="O72" s="261">
        <v>130</v>
      </c>
      <c r="P72" s="274">
        <v>0</v>
      </c>
      <c r="Q72" s="274">
        <v>0</v>
      </c>
      <c r="R72" s="274">
        <v>0</v>
      </c>
      <c r="S72" s="274">
        <v>0</v>
      </c>
      <c r="T72" s="274">
        <v>0</v>
      </c>
      <c r="U72" s="274">
        <v>0</v>
      </c>
      <c r="V72" s="587">
        <v>0</v>
      </c>
      <c r="W72" s="587">
        <v>0</v>
      </c>
      <c r="X72" s="587">
        <v>14</v>
      </c>
      <c r="Y72" s="587">
        <v>124</v>
      </c>
      <c r="Z72" s="587">
        <v>9</v>
      </c>
      <c r="AA72" s="587">
        <v>76</v>
      </c>
      <c r="AB72" s="283">
        <f t="shared" si="2"/>
        <v>223</v>
      </c>
      <c r="AC72" s="279">
        <v>1.72</v>
      </c>
      <c r="AD72" s="268" t="s">
        <v>415</v>
      </c>
      <c r="AE72" s="326" t="s">
        <v>854</v>
      </c>
      <c r="AF72" s="580"/>
    </row>
    <row r="73" spans="1:32" ht="63" x14ac:dyDescent="0.25">
      <c r="A73" s="572"/>
      <c r="B73" s="569"/>
      <c r="C73" s="572"/>
      <c r="D73" s="326" t="s">
        <v>666</v>
      </c>
      <c r="E73" s="326" t="s">
        <v>739</v>
      </c>
      <c r="F73" s="347" t="s">
        <v>142</v>
      </c>
      <c r="G73" s="347" t="s">
        <v>734</v>
      </c>
      <c r="H73" s="291" t="s">
        <v>688</v>
      </c>
      <c r="I73" s="343" t="s">
        <v>883</v>
      </c>
      <c r="J73" s="343" t="s">
        <v>81</v>
      </c>
      <c r="K73" s="280" t="s">
        <v>771</v>
      </c>
      <c r="L73" s="347" t="s">
        <v>174</v>
      </c>
      <c r="M73" s="277">
        <v>200</v>
      </c>
      <c r="N73" s="347" t="s">
        <v>174</v>
      </c>
      <c r="O73" s="261">
        <v>200</v>
      </c>
      <c r="P73" s="274">
        <v>0</v>
      </c>
      <c r="Q73" s="274">
        <v>0</v>
      </c>
      <c r="R73" s="274">
        <v>0</v>
      </c>
      <c r="S73" s="274">
        <v>0</v>
      </c>
      <c r="T73" s="274">
        <v>0</v>
      </c>
      <c r="U73" s="274">
        <v>0</v>
      </c>
      <c r="V73" s="274">
        <v>0</v>
      </c>
      <c r="W73" s="274">
        <v>0</v>
      </c>
      <c r="X73" s="274">
        <v>0</v>
      </c>
      <c r="Y73" s="274">
        <v>200</v>
      </c>
      <c r="Z73" s="274">
        <v>0</v>
      </c>
      <c r="AA73" s="274">
        <v>0</v>
      </c>
      <c r="AB73" s="282">
        <f t="shared" si="2"/>
        <v>200</v>
      </c>
      <c r="AC73" s="279">
        <v>1</v>
      </c>
      <c r="AD73" s="268" t="s">
        <v>415</v>
      </c>
      <c r="AE73" s="326" t="s">
        <v>854</v>
      </c>
      <c r="AF73" s="580"/>
    </row>
    <row r="74" spans="1:32" ht="63" x14ac:dyDescent="0.25">
      <c r="A74" s="571"/>
      <c r="B74" s="573"/>
      <c r="C74" s="571"/>
      <c r="D74" s="326" t="s">
        <v>667</v>
      </c>
      <c r="E74" s="326" t="s">
        <v>739</v>
      </c>
      <c r="F74" s="347" t="s">
        <v>142</v>
      </c>
      <c r="G74" s="347" t="s">
        <v>735</v>
      </c>
      <c r="H74" s="291" t="s">
        <v>688</v>
      </c>
      <c r="I74" s="343" t="s">
        <v>879</v>
      </c>
      <c r="J74" s="343" t="s">
        <v>81</v>
      </c>
      <c r="K74" s="280" t="s">
        <v>759</v>
      </c>
      <c r="L74" s="347" t="s">
        <v>174</v>
      </c>
      <c r="M74" s="277">
        <v>200</v>
      </c>
      <c r="N74" s="347" t="s">
        <v>174</v>
      </c>
      <c r="O74" s="261">
        <v>200</v>
      </c>
      <c r="P74" s="274">
        <v>0</v>
      </c>
      <c r="Q74" s="274">
        <v>0</v>
      </c>
      <c r="R74" s="274">
        <v>0</v>
      </c>
      <c r="S74" s="274">
        <v>0</v>
      </c>
      <c r="T74" s="274">
        <v>0</v>
      </c>
      <c r="U74" s="274">
        <v>0</v>
      </c>
      <c r="V74" s="274">
        <v>0</v>
      </c>
      <c r="W74" s="274">
        <v>0</v>
      </c>
      <c r="X74" s="274">
        <v>0</v>
      </c>
      <c r="Y74" s="274">
        <v>65</v>
      </c>
      <c r="Z74" s="274"/>
      <c r="AA74" s="274">
        <v>127</v>
      </c>
      <c r="AB74" s="283">
        <f t="shared" si="2"/>
        <v>192</v>
      </c>
      <c r="AC74" s="279">
        <v>0.96</v>
      </c>
      <c r="AD74" s="268" t="s">
        <v>415</v>
      </c>
      <c r="AE74" s="326" t="s">
        <v>854</v>
      </c>
      <c r="AF74" s="580"/>
    </row>
    <row r="75" spans="1:32" ht="18.75" x14ac:dyDescent="0.25">
      <c r="W75" s="256"/>
    </row>
    <row r="76" spans="1:32" ht="18.75" x14ac:dyDescent="0.25">
      <c r="W76" s="257"/>
    </row>
    <row r="77" spans="1:32" ht="18.75" x14ac:dyDescent="0.25">
      <c r="W77" s="256"/>
    </row>
    <row r="78" spans="1:32" ht="18.75" x14ac:dyDescent="0.25">
      <c r="W78" s="256"/>
    </row>
    <row r="79" spans="1:32" ht="18.75" x14ac:dyDescent="0.25">
      <c r="W79" s="256"/>
    </row>
    <row r="80" spans="1:32" ht="18.75" x14ac:dyDescent="0.25">
      <c r="W80" s="256"/>
    </row>
    <row r="81" spans="23:23" ht="18.75" x14ac:dyDescent="0.25">
      <c r="W81" s="256"/>
    </row>
    <row r="82" spans="23:23" ht="18.75" x14ac:dyDescent="0.25">
      <c r="W82" s="258"/>
    </row>
    <row r="83" spans="23:23" ht="18.75" x14ac:dyDescent="0.25">
      <c r="W83" s="258"/>
    </row>
    <row r="84" spans="23:23" ht="18.75" x14ac:dyDescent="0.25">
      <c r="W84" s="259"/>
    </row>
    <row r="85" spans="23:23" ht="18.75" x14ac:dyDescent="0.25">
      <c r="W85" s="256"/>
    </row>
    <row r="86" spans="23:23" ht="18.75" x14ac:dyDescent="0.25">
      <c r="W86" s="256"/>
    </row>
    <row r="87" spans="23:23" ht="18.75" x14ac:dyDescent="0.25">
      <c r="W87" s="256"/>
    </row>
    <row r="88" spans="23:23" ht="18.75" x14ac:dyDescent="0.25">
      <c r="W88" s="258"/>
    </row>
    <row r="89" spans="23:23" ht="18.75" x14ac:dyDescent="0.25">
      <c r="W89" s="256"/>
    </row>
    <row r="90" spans="23:23" ht="18.75" x14ac:dyDescent="0.25">
      <c r="W90" s="256"/>
    </row>
    <row r="91" spans="23:23" ht="18.75" x14ac:dyDescent="0.25">
      <c r="W91" s="256"/>
    </row>
    <row r="92" spans="23:23" ht="18.75" x14ac:dyDescent="0.25">
      <c r="W92" s="256"/>
    </row>
    <row r="93" spans="23:23" ht="18.75" x14ac:dyDescent="0.25">
      <c r="W93" s="256"/>
    </row>
    <row r="94" spans="23:23" ht="18.75" x14ac:dyDescent="0.25">
      <c r="W94" s="256"/>
    </row>
    <row r="95" spans="23:23" ht="18.75" x14ac:dyDescent="0.25">
      <c r="W95" s="256"/>
    </row>
    <row r="96" spans="23:23" ht="18.75" x14ac:dyDescent="0.25">
      <c r="W96" s="256"/>
    </row>
    <row r="97" spans="23:23" ht="18.75" x14ac:dyDescent="0.25">
      <c r="W97" s="256"/>
    </row>
    <row r="98" spans="23:23" ht="18.75" x14ac:dyDescent="0.25">
      <c r="W98" s="256"/>
    </row>
    <row r="99" spans="23:23" ht="18.75" x14ac:dyDescent="0.25">
      <c r="W99" s="256"/>
    </row>
    <row r="100" spans="23:23" ht="18.75" x14ac:dyDescent="0.25">
      <c r="W100" s="256"/>
    </row>
  </sheetData>
  <mergeCells count="59">
    <mergeCell ref="H12:H13"/>
    <mergeCell ref="I12:I13"/>
    <mergeCell ref="A12:A13"/>
    <mergeCell ref="O12:O13"/>
    <mergeCell ref="B12:B13"/>
    <mergeCell ref="C12:C13"/>
    <mergeCell ref="D12:D13"/>
    <mergeCell ref="E12:E13"/>
    <mergeCell ref="F12:F13"/>
    <mergeCell ref="G12:G13"/>
    <mergeCell ref="K12:K13"/>
    <mergeCell ref="E22:E24"/>
    <mergeCell ref="B14:B21"/>
    <mergeCell ref="C14:C15"/>
    <mergeCell ref="F14:F21"/>
    <mergeCell ref="A1:A4"/>
    <mergeCell ref="B1:AD4"/>
    <mergeCell ref="B6:F6"/>
    <mergeCell ref="B7:F7"/>
    <mergeCell ref="B8:F8"/>
    <mergeCell ref="A10:AE10"/>
    <mergeCell ref="N12:N13"/>
    <mergeCell ref="AD12:AD13"/>
    <mergeCell ref="AE12:AE13"/>
    <mergeCell ref="J12:J13"/>
    <mergeCell ref="L12:L13"/>
    <mergeCell ref="M12:M13"/>
    <mergeCell ref="C18:C20"/>
    <mergeCell ref="C23:C24"/>
    <mergeCell ref="A22:A24"/>
    <mergeCell ref="B22:B24"/>
    <mergeCell ref="C33:C35"/>
    <mergeCell ref="A41:A42"/>
    <mergeCell ref="E30:E36"/>
    <mergeCell ref="A30:A36"/>
    <mergeCell ref="B30:B36"/>
    <mergeCell ref="B39:B40"/>
    <mergeCell ref="D39:D40"/>
    <mergeCell ref="A39:A40"/>
    <mergeCell ref="D30:D35"/>
    <mergeCell ref="C31:C32"/>
    <mergeCell ref="C41:C42"/>
    <mergeCell ref="B41:B42"/>
    <mergeCell ref="P12:AC12"/>
    <mergeCell ref="D65:D66"/>
    <mergeCell ref="D67:D68"/>
    <mergeCell ref="D69:D70"/>
    <mergeCell ref="A14:A21"/>
    <mergeCell ref="D49:D50"/>
    <mergeCell ref="D52:D55"/>
    <mergeCell ref="D57:D58"/>
    <mergeCell ref="D59:D61"/>
    <mergeCell ref="D63:D64"/>
    <mergeCell ref="A43:A74"/>
    <mergeCell ref="B43:B74"/>
    <mergeCell ref="C59:C74"/>
    <mergeCell ref="C52:C58"/>
    <mergeCell ref="C47:C51"/>
    <mergeCell ref="C44:C46"/>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hoja 1</vt:lpstr>
      <vt:lpstr>PA</vt:lpstr>
      <vt:lpstr>Hoja2</vt:lpstr>
      <vt:lpstr>Hoja1</vt:lpstr>
      <vt:lpstr>PA Institucionales</vt:lpstr>
      <vt:lpstr>'hoja 1'!Área_de_impresión</vt:lpstr>
      <vt:lpstr>'hoja 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Claudia Velasquez Higuita</cp:lastModifiedBy>
  <cp:lastPrinted>2018-04-25T21:15:12Z</cp:lastPrinted>
  <dcterms:created xsi:type="dcterms:W3CDTF">2017-12-04T14:45:27Z</dcterms:created>
  <dcterms:modified xsi:type="dcterms:W3CDTF">2019-01-25T15:02:05Z</dcterms:modified>
</cp:coreProperties>
</file>