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DD3C185B-E156-435B-BE53-2CE8E677DA4E}" xr6:coauthVersionLast="36" xr6:coauthVersionMax="36" xr10:uidLastSave="{00000000-0000-0000-0000-000000000000}"/>
  <bookViews>
    <workbookView xWindow="0" yWindow="0" windowWidth="23040" windowHeight="8364" xr2:uid="{00000000-000D-0000-FFFF-FFFF00000000}"/>
  </bookViews>
  <sheets>
    <sheet name="Plan de Accion Abril 2023" sheetId="1" r:id="rId1"/>
    <sheet name="Resumen" sheetId="5" state="hidden" r:id="rId2"/>
  </sheets>
  <externalReferences>
    <externalReference r:id="rId3"/>
  </externalReferences>
  <definedNames>
    <definedName name="_xlnm._FilterDatabase" localSheetId="0" hidden="1">'Plan de Accion Abril 2023'!$A$15:$AF$30</definedName>
    <definedName name="Años_préstamo">[1]amortization!$C$10</definedName>
    <definedName name="_xlnm.Print_Area" localSheetId="0">'Plan de Accion Abril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Abril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N16" i="1" l="1"/>
  <c r="O16" i="1" s="1"/>
  <c r="V16" i="1" l="1"/>
  <c r="X16" i="1" s="1"/>
  <c r="N30" i="1" l="1"/>
  <c r="N29" i="1"/>
  <c r="N28" i="1"/>
  <c r="N27" i="1"/>
  <c r="N26" i="1"/>
  <c r="N25" i="1"/>
  <c r="N24" i="1"/>
  <c r="N23" i="1"/>
  <c r="N22" i="1"/>
  <c r="N21" i="1"/>
  <c r="N20" i="1"/>
  <c r="N19" i="1"/>
  <c r="N18" i="1"/>
  <c r="N17" i="1"/>
  <c r="V30" i="1" l="1"/>
  <c r="X30" i="1" s="1"/>
  <c r="V29" i="1"/>
  <c r="X29" i="1" s="1"/>
  <c r="V28" i="1"/>
  <c r="X28" i="1" s="1"/>
  <c r="V27" i="1"/>
  <c r="X27" i="1" s="1"/>
  <c r="V25" i="1"/>
  <c r="X25" i="1" s="1"/>
  <c r="V24" i="1"/>
  <c r="X24" i="1" s="1"/>
  <c r="V23" i="1"/>
  <c r="X23" i="1" s="1"/>
  <c r="V22" i="1"/>
  <c r="X22" i="1" s="1"/>
  <c r="V21" i="1"/>
  <c r="X21" i="1" s="1"/>
  <c r="V20" i="1"/>
  <c r="X20" i="1" s="1"/>
  <c r="V19" i="1"/>
  <c r="X19" i="1" s="1"/>
  <c r="V18" i="1"/>
  <c r="V17" i="1"/>
  <c r="X17" i="1" s="1"/>
  <c r="O30" i="1"/>
  <c r="O29" i="1"/>
  <c r="O28" i="1"/>
  <c r="O26" i="1"/>
  <c r="O25" i="1"/>
  <c r="O24" i="1"/>
  <c r="O23" i="1"/>
  <c r="O22" i="1"/>
  <c r="O21" i="1"/>
  <c r="O19" i="1"/>
  <c r="X18" i="1"/>
  <c r="O17" i="1" l="1"/>
  <c r="O27" i="1"/>
  <c r="O18" i="1"/>
  <c r="D17" i="1" l="1"/>
  <c r="D19" i="1"/>
  <c r="V26" i="1" l="1"/>
  <c r="X26" i="1" s="1"/>
  <c r="AB30" i="1"/>
  <c r="AB29" i="1"/>
  <c r="AB28" i="1"/>
  <c r="AB24" i="1"/>
  <c r="AB19" i="1"/>
  <c r="AB16" i="1"/>
  <c r="W25" i="1" l="1"/>
  <c r="Y25" i="1" l="1"/>
  <c r="W23" i="1" l="1"/>
  <c r="W26" i="1"/>
  <c r="W29" i="1" l="1"/>
  <c r="W30" i="1"/>
  <c r="W24" i="1"/>
  <c r="W18" i="1"/>
  <c r="W16" i="1"/>
  <c r="Y16" i="1" s="1"/>
  <c r="W17" i="1"/>
  <c r="W21" i="1"/>
  <c r="W19" i="1"/>
  <c r="W28" i="1"/>
  <c r="Y26"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C74" i="5" l="1"/>
  <c r="Y23" i="1"/>
  <c r="Y30" i="1"/>
  <c r="B59" i="5"/>
  <c r="B60" i="5" s="1"/>
  <c r="W22" i="1"/>
  <c r="Y22" i="1" s="1"/>
  <c r="Y28" i="1"/>
  <c r="W27" i="1"/>
  <c r="Y27" i="1" s="1"/>
  <c r="Y17" i="1"/>
  <c r="Y19" i="1"/>
  <c r="Y24" i="1"/>
  <c r="C86" i="5"/>
  <c r="Y18" i="1"/>
  <c r="C48" i="5"/>
  <c r="Y21" i="1"/>
  <c r="Y29" i="1"/>
  <c r="D25" i="5"/>
  <c r="B62" i="5" l="1"/>
  <c r="B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AD22" authorId="0" shapeId="0" xr:uid="{00000000-0006-0000-0000-000001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<sst xmlns="http://schemas.openxmlformats.org/spreadsheetml/2006/main" count="290" uniqueCount="238">
  <si>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</si>
  <si>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</si>
  <si>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</si>
  <si>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</si>
  <si>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</si>
  <si>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</si>
  <si>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</si>
  <si>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</si>
  <si>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</si>
  <si>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</si>
  <si>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</si>
  <si>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</si>
  <si>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</si>
  <si>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</si>
  <si>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</si>
  <si>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</si>
  <si>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</si>
  <si>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</si>
  <si>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</si>
  <si>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</si>
  <si>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</si>
  <si>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</si>
  <si>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</si>
  <si>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</si>
  <si>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</si>
  <si>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</si>
  <si>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</si>
  <si>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</si>
  <si>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</si>
  <si>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</si>
  <si>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</si>
  <si>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</si>
  <si>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</si>
  <si>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</si>
  <si>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</si>
  <si>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</si>
  <si>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</si>
  <si>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</si>
  <si>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</si>
  <si>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</si>
  <si>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</si>
  <si>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</si>
  <si>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</si>
  <si>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</si>
  <si>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</si>
  <si>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</si>
  <si>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</si>
  <si>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</si>
  <si>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</si>
  <si>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</si>
  <si>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</si>
  <si>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</si>
  <si>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</si>
  <si>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</si>
  <si>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</si>
  <si>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</si>
  <si>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</si>
  <si>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</si>
  <si>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</si>
  <si>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</si>
  <si>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</si>
  <si>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</si>
  <si>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</si>
  <si>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</si>
  <si>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</si>
  <si>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</si>
  <si>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</si>
  <si>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</si>
  <si>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</si>
  <si>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</si>
  <si>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</si>
  <si>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</si>
  <si>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</si>
  <si>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</si>
  <si>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</si>
  <si>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</si>
  <si>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</si>
  <si>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</si>
  <si>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</si>
  <si>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</si>
  <si>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</si>
  <si>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</si>
  <si>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</si>
  <si>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</si>
  <si>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</si>
  <si>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</si>
  <si>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</si>
  <si>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</si>
  <si>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</si>
  <si>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</si>
  <si>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</si>
  <si>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</si>
  <si>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</si>
  <si>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</si>
  <si>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</si>
  <si>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</si>
  <si>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</si>
  <si>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</si>
  <si>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</si>
  <si>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</si>
  <si>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</si>
  <si>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</si>
  <si>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</si>
  <si>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</si>
  <si>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</si>
  <si>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</si>
  <si>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</si>
  <si>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</si>
  <si>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</si>
  <si>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</si>
  <si>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</si>
  <si>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</si>
  <si>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</si>
  <si>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</si>
  <si>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</si>
  <si>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</si>
  <si>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</si>
  <si>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</si>
  <si>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</si>
  <si>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</si>
  <si>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</si>
  <si>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</si>
  <si>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</si>
  <si>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</si>
  <si>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</si>
  <si>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</si>
  <si>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</si>
  <si>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</si>
  <si>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</si>
  <si>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</si>
  <si>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</si>
  <si>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</si>
  <si>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</si>
  <si>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</si>
  <si>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</si>
  <si>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</si>
  <si>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</si>
  <si>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</si>
  <si>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</si>
  <si>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</si>
  <si>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</si>
  <si>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</si>
  <si>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</si>
  <si>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</si>
  <si>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</si>
  <si>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</si>
  <si>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</si>
  <si>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</si>
  <si>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</si>
  <si>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</si>
  <si>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</si>
  <si>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</si>
  <si>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</si>
  <si>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</si>
  <si>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</si>
  <si>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</si>
  <si>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</si>
  <si>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</si>
  <si>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</si>
  <si>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</si>
  <si>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</si>
  <si>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</si>
  <si>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</si>
  <si>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</si>
  <si>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</si>
  <si>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</si>
  <si>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</si>
  <si>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</si>
  <si>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</si>
  <si>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</si>
  <si>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</si>
  <si>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</si>
  <si>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</si>
  <si>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</si>
  <si>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</si>
  <si>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</si>
  <si>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</si>
  <si>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</si>
  <si>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</si>
  <si>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</si>
  <si>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</si>
  <si>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</si>
  <si>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</si>
  <si>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</si>
  <si>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</si>
  <si>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</si>
  <si>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</si>
  <si>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</si>
  <si>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</si>
  <si>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</si>
  <si>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</si>
  <si>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</si>
  <si>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</si>
  <si>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</si>
  <si>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</si>
  <si>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</si>
  <si>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</si>
  <si>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</si>
  <si>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</si>
  <si>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</si>
  <si>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</si>
  <si>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</si>
  <si>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</si>
  <si>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</si>
  <si>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</si>
  <si>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</si>
  <si>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</si>
  <si>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</si>
  <si>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</si>
  <si>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</si>
  <si>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</si>
  <si>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</si>
  <si>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</si>
  <si>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</si>
  <si>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</si>
  <si>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</si>
  <si>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</si>
  <si>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</si>
  <si>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</si>
  <si>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</si>
  <si>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</si>
  <si>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</si>
  <si>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t>
    </r>
  </si>
  <si>
    <r>
      <t>SEGUIMIENTO CON CORTE A (JUNIO 30</t>
    </r>
    <r>
      <rPr>
        <b/>
        <sz val="24"/>
        <color theme="0" tint="-0.34998626667073579"/>
        <rFont val="Calibri"/>
        <family val="2"/>
        <scheme val="minor"/>
      </rPr>
      <t>)</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</si>
  <si>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r>
      <rPr>
        <b/>
        <sz val="9"/>
        <rFont val="Calibri"/>
        <family val="2"/>
        <scheme val="minor"/>
      </rPr>
      <t xml:space="preserve"> JUNIO: </t>
    </r>
    <r>
      <rPr>
        <sz val="9"/>
        <rFont val="Calibri"/>
        <family val="2"/>
        <scheme val="minor"/>
      </rPr>
      <t>DURANTE ESTE MES SE REALIZARON 2.583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</si>
  <si>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xml:space="preserve">: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JUNIO: </t>
    </r>
    <r>
      <rPr>
        <sz val="9"/>
        <rFont val="Calibri"/>
        <family val="2"/>
        <scheme val="minor"/>
      </rPr>
      <t>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</si>
  <si>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</si>
  <si>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 </t>
    </r>
    <r>
      <rPr>
        <b/>
        <sz val="9"/>
        <rFont val="Calibri"/>
        <family val="2"/>
        <scheme val="minor"/>
      </rPr>
      <t>JUNIO</t>
    </r>
    <r>
      <rPr>
        <sz val="9"/>
        <rFont val="Calibri"/>
        <family val="2"/>
        <scheme val="minor"/>
      </rPr>
      <t>:SE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JUNIO: ARA EL MES DE JUNIO DE 2023, SE CUENTA CON UN TOTAL DE 2.740 HOGARES ACTIVOS BENEFICIARIOS DEL SUBSIDIO DISTRITAL DE ARRENDAMIENTO TEMPORAL, PARA UN CONSOLIDADO DE ESTE BENEFICIO DE 113.952.</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</si>
  <si>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 xml:space="preserve">:EN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t>
    </r>
    <r>
      <rPr>
        <b/>
        <sz val="9"/>
        <rFont val="Calibri"/>
        <family val="2"/>
        <scheme val="minor"/>
      </rPr>
      <t>JUNIO: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</si>
  <si>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t>
    </r>
  </si>
  <si>
    <r>
      <rPr>
        <b/>
        <sz val="9"/>
        <rFont val="Calibri"/>
        <family val="2"/>
        <scheme val="minor"/>
      </rPr>
      <t>ENERO</t>
    </r>
    <r>
      <rPr>
        <sz val="9"/>
        <rFont val="Calibri"/>
        <family val="2"/>
        <scheme val="minor"/>
      </rPr>
      <t>: REPORTE PROYECTADO PARA EL MES DE JUNIO : CAMACOL ANTIOQUIA INFORMA MEDIANTE CORREO DEL 5 DE JULIO DE 2023 QUE: “DANDO ALCANCE AL SEGUIMIENTO DEL INDICADOR DE PRODUCTO DEL PLAN DE DESARROLLO MEDELLÍN FUTURO 2020-2023, HOGARES BENEFICIADOS CON ADQUISICIÓN DE VIVIENDA -SECTOR PRIVADO, EL CUAL HACE REFERENCIA A LAS FAMILIAS QUE HAYAN ADQUIRIDO VIVIENDA NUEVA O USADA DIRIGIDOS A SU POBLACIÓN ESPECÍFICA Y QUE REDUCE EL DÉFICIT CUANTITATIVO DE VIVIENDA DE LA CIUDAD, A TRAVÉS DE LA ALIANZA CON CAMACOL ANTIOQUIA Y CUYO OBJETIVO ES MEDIR LA CANTIDAD DE FAMILIAS QUE ACCEDEN A VIVIENDA NUEVA O USADA POR PARTE DE ACTORES DIFERENTES A LA ALCALDÍA DE MEDELLÍN, LES SOLICITAMOS DE MANERA MUY CORDIAL LA INFORMACIÓN DE LAS VIVIENDAS VIP-VIS VENDIDAS Y ENTREGADAS EL PRIMER SEMESTRE DEL AÑO EN CURSO CON CORTE AL 30 DE JUNIO”. EN EL CORREO ME PERMITO COPIAR A NUESTRO DIRECTOR DE ESTUDIOS ECONÓMICOS, LOS DATOS SOLICITADOS LOS TENEMOS PARA APROXIMADAMENTE EL 18 DE JULIO, EN ESTA FECHA CON MUCHO GUSTO PODEMOS COMPARTIR LA INFORMACIÓN SOLICITADA..</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</si>
  <si>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PARA EL MES DE JUNIO, NO SE REALIZÓ ASIGNACIÓN DE SUBSIDIOS DISTRITAL, YA QUE SE TRABAJA EN ESTOS DIAGNÓSTICOS RURALES QUE ES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</si>
  <si>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</si>
  <si>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 xml:space="preserve">EN EL MES DE MAYO, NO FUERON ASIGNADOS SUBSIDIOS DISTRITALES - JÓVENES, YA QUE SE TRABAJA EN DIAGNÓSTICOS PARA SUBSIDIOS RURALES, SIENDO LO ÚNICO QUE FALTA POR ASIGNAR DE RECURSOS POAI 2023. </t>
    </r>
    <r>
      <rPr>
        <b/>
        <sz val="9"/>
        <rFont val="Calibri"/>
        <family val="2"/>
        <scheme val="minor"/>
      </rPr>
      <t xml:space="preserve"> JUNIO</t>
    </r>
    <r>
      <rPr>
        <sz val="9"/>
        <rFont val="Calibri"/>
        <family val="2"/>
        <scheme val="minor"/>
      </rPr>
      <t>: EN EL MES DE JUNIO, NO FUERON ASIGNADOS SUBSIDIOS DISTRITALES - JÓVENES, YA QUE SE TRABAJA EN DIAGNÓSTICOS PARA SUBSIDIOS RURALES, SIENDO LO ÚNICO QUE FALTA POR ASIGNAR DE RECURSOS POAI 2023</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</si>
  <si>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 xml:space="preserve">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t>
    </r>
    <r>
      <rPr>
        <b/>
        <sz val="9"/>
        <rFont val="Calibri"/>
        <family val="2"/>
        <scheme val="minor"/>
      </rPr>
      <t>JUNIO</t>
    </r>
    <r>
      <rPr>
        <sz val="9"/>
        <rFont val="Calibri"/>
        <family val="2"/>
        <scheme val="minor"/>
      </rPr>
      <t>: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</si>
  <si>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</si>
  <si>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 xml:space="preserve">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 xml:space="preserve">JUNIO: </t>
    </r>
    <r>
      <rPr>
        <sz val="9"/>
        <rFont val="Calibri"/>
        <family val="2"/>
        <scheme val="minor"/>
      </rPr>
      <t>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</si>
  <si>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 xml:space="preserve">JUNIO: </t>
    </r>
    <r>
      <rPr>
        <sz val="9"/>
        <rFont val="Calibri"/>
        <family val="2"/>
        <scheme val="minor"/>
      </rPr>
      <t>EN EL MES DE JUNIO NO SE OBTUVIERON RESOLUCIONES DE RECONOCIMIENTO EDIFICACIONES, SE RADICARON 49 CBML, 95 UNIDADES DE VIVIENDA EN LA CURADURIA SEGUNDA Y EN LA CURADURIA CERO 9 CBML, 19 UNIDADES DE VIVIENDA, PARA UN TOTAL DE RADICADOS DE 58 CBML, 114 UNIDADES DE VIVIENDA.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</si>
</sst>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66">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3" fontId="57" fillId="6" borderId="37" xfId="1" applyNumberFormat="1" applyFont="1" applyFill="1" applyBorder="1" applyAlignment="1">
      <alignment horizontal="center" vertical="center" wrapText="1"/>
    </xf>
    <xf numFmtId="1" fontId="63" fillId="50" borderId="0" xfId="1" applyNumberFormat="1" applyFont="1" applyFill="1" applyBorder="1" applyAlignment="1">
      <alignment horizontal="center" vertical="center" wrapText="1"/>
    </xf>
    <xf numFmtId="0" fontId="67" fillId="21" borderId="0" xfId="0" applyFont="1" applyFill="1" applyBorder="1" applyAlignment="1">
      <alignment horizontal="left" vertical="center" wrapText="1"/>
    </xf>
    <xf numFmtId="1" fontId="68" fillId="50" borderId="0" xfId="1" applyNumberFormat="1" applyFont="1" applyFill="1" applyBorder="1" applyAlignment="1">
      <alignment horizontal="center" vertical="center" wrapText="1"/>
    </xf>
    <xf numFmtId="1" fontId="57" fillId="48" borderId="0" xfId="1" applyNumberFormat="1" applyFont="1" applyFill="1" applyBorder="1" applyAlignment="1">
      <alignment horizontal="center" vertical="center" wrapText="1"/>
    </xf>
    <xf numFmtId="0" fontId="68" fillId="21" borderId="0" xfId="0" applyFont="1" applyFill="1" applyBorder="1" applyAlignment="1">
      <alignment horizontal="left" vertical="center" wrapText="1"/>
    </xf>
    <xf numFmtId="0" fontId="68" fillId="48" borderId="0" xfId="0" applyFont="1" applyFill="1" applyBorder="1" applyAlignment="1">
      <alignment horizontal="center" vertical="center" wrapText="1"/>
    </xf>
    <xf numFmtId="0" fontId="57" fillId="48" borderId="0" xfId="0" applyFont="1" applyFill="1" applyBorder="1" applyAlignment="1">
      <alignment horizontal="center" vertical="center" wrapText="1"/>
    </xf>
    <xf numFmtId="0" fontId="57" fillId="0" borderId="0" xfId="0" applyFont="1" applyBorder="1" applyAlignment="1">
      <alignment horizontal="center" vertical="center" wrapText="1"/>
    </xf>
    <xf numFmtId="0" fontId="57" fillId="0" borderId="0" xfId="0" applyFont="1" applyFill="1" applyBorder="1" applyAlignment="1">
      <alignment horizontal="center" vertical="center" wrapText="1"/>
    </xf>
    <xf numFmtId="3" fontId="57" fillId="3" borderId="0" xfId="1" applyNumberFormat="1" applyFont="1" applyFill="1" applyBorder="1" applyAlignment="1">
      <alignment horizontal="center" vertical="center" wrapText="1"/>
    </xf>
    <xf numFmtId="9" fontId="57" fillId="45" borderId="0" xfId="1" applyNumberFormat="1" applyFont="1" applyFill="1" applyBorder="1" applyAlignment="1">
      <alignment horizontal="center" vertical="center" wrapText="1"/>
    </xf>
    <xf numFmtId="3" fontId="57" fillId="0" borderId="0" xfId="1" applyNumberFormat="1" applyFont="1" applyFill="1" applyBorder="1" applyAlignment="1">
      <alignment horizontal="center" vertical="center" wrapText="1"/>
    </xf>
    <xf numFmtId="0" fontId="57" fillId="3" borderId="0" xfId="1" applyNumberFormat="1" applyFont="1" applyFill="1" applyBorder="1" applyAlignment="1">
      <alignment horizontal="center" vertical="center" wrapText="1"/>
    </xf>
    <xf numFmtId="9" fontId="57" fillId="6" borderId="0" xfId="1" applyNumberFormat="1" applyFont="1" applyFill="1" applyBorder="1" applyAlignment="1">
      <alignment horizontal="center" vertical="center" wrapText="1"/>
    </xf>
    <xf numFmtId="183" fontId="69" fillId="49" borderId="0" xfId="0" applyNumberFormat="1" applyFont="1" applyFill="1" applyBorder="1" applyAlignment="1">
      <alignment horizontal="center" vertical="center" wrapText="1"/>
    </xf>
    <xf numFmtId="170" fontId="57" fillId="3" borderId="0" xfId="0" applyNumberFormat="1" applyFont="1" applyFill="1" applyBorder="1" applyAlignment="1">
      <alignment horizontal="center" vertical="center" wrapText="1"/>
    </xf>
    <xf numFmtId="10" fontId="57" fillId="45" borderId="0" xfId="1" applyNumberFormat="1" applyFont="1" applyFill="1" applyBorder="1" applyAlignment="1">
      <alignment horizontal="center" vertical="center" wrapText="1"/>
    </xf>
    <xf numFmtId="0" fontId="70" fillId="0" borderId="0" xfId="0" applyFont="1" applyBorder="1" applyAlignment="1">
      <alignment horizontal="center" vertical="center" wrapText="1"/>
    </xf>
    <xf numFmtId="0" fontId="59" fillId="0" borderId="0" xfId="0" applyFont="1" applyBorder="1" applyAlignment="1">
      <alignment horizontal="justify" vertical="top" wrapText="1"/>
    </xf>
    <xf numFmtId="10" fontId="57" fillId="45" borderId="37" xfId="1" applyNumberFormat="1" applyFont="1" applyFill="1" applyBorder="1" applyAlignment="1">
      <alignment horizontal="center" vertical="center" wrapText="1"/>
    </xf>
    <xf numFmtId="9" fontId="57" fillId="3" borderId="44" xfId="1" applyNumberFormat="1" applyFont="1" applyFill="1" applyBorder="1" applyAlignment="1">
      <alignment horizontal="center" vertical="center" wrapText="1"/>
    </xf>
    <xf numFmtId="9" fontId="57" fillId="3" borderId="44" xfId="1" applyFont="1" applyFill="1" applyBorder="1" applyAlignment="1">
      <alignment horizontal="center" vertical="center" wrapText="1"/>
    </xf>
    <xf numFmtId="1" fontId="69" fillId="3" borderId="1" xfId="1" applyNumberFormat="1" applyFont="1" applyFill="1" applyBorder="1" applyAlignment="1" applyProtection="1">
      <alignment horizontal="center" vertical="center" wrapText="1"/>
    </xf>
    <xf numFmtId="1" fontId="69" fillId="3" borderId="44" xfId="1" applyNumberFormat="1" applyFont="1" applyFill="1" applyBorder="1" applyAlignment="1" applyProtection="1">
      <alignment horizontal="center" vertical="center" wrapText="1"/>
    </xf>
    <xf numFmtId="0" fontId="57" fillId="3" borderId="43" xfId="0" applyFont="1" applyFill="1" applyBorder="1" applyAlignment="1">
      <alignment horizontal="center" vertical="center" wrapText="1"/>
    </xf>
    <xf numFmtId="0" fontId="57" fillId="3" borderId="37" xfId="0" applyFont="1" applyFill="1" applyBorder="1" applyAlignment="1">
      <alignment horizontal="center" vertical="center" wrapText="1"/>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71" fontId="5" fillId="6" borderId="12"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0" fontId="4" fillId="20" borderId="0" xfId="0" applyFont="1" applyFill="1" applyAlignment="1">
      <alignment horizontal="center"/>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0" xfId="2" applyNumberFormat="1" applyFont="1" applyBorder="1" applyAlignment="1">
      <alignment vertical="center"/>
    </xf>
    <xf numFmtId="171" fontId="4" fillId="0" borderId="14" xfId="2" applyNumberFormat="1" applyFont="1" applyBorder="1" applyAlignment="1">
      <alignment vertic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0" fillId="0" borderId="9" xfId="0" applyBorder="1" applyAlignment="1">
      <alignment horizontal="left" vertical="center" wrapText="1"/>
    </xf>
    <xf numFmtId="171" fontId="4" fillId="0" borderId="9"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6" borderId="10"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14" xfId="2" applyNumberFormat="1" applyFont="1" applyBorder="1" applyAlignment="1">
      <alignment horizontal="justify" wrapText="1"/>
    </xf>
    <xf numFmtId="171" fontId="4" fillId="0" borderId="0" xfId="2" applyNumberFormat="1" applyFont="1" applyBorder="1" applyAlignment="1">
      <alignment horizontal="center" vertical="center"/>
    </xf>
    <xf numFmtId="171" fontId="5"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300831</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AF50"/>
  <sheetViews>
    <sheetView tabSelected="1" topLeftCell="A5" zoomScale="80" zoomScaleNormal="80" workbookViewId="0">
      <pane xSplit="5" ySplit="11" topLeftCell="F16" activePane="bottomRight" state="frozen"/>
      <selection activeCell="A5" sqref="A5"/>
      <selection pane="topRight" activeCell="F5" sqref="F5"/>
      <selection pane="bottomLeft" activeCell="A16" sqref="A16"/>
      <selection pane="bottomRight" activeCell="AD29" sqref="AD29"/>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29"/>
      <c r="B1" s="330" t="s">
        <v>153</v>
      </c>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288"/>
    </row>
    <row r="2" spans="1:32" ht="22.5" customHeight="1" x14ac:dyDescent="0.3">
      <c r="A2" s="329"/>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288"/>
    </row>
    <row r="3" spans="1:32" ht="28.5" customHeight="1" x14ac:dyDescent="0.3">
      <c r="A3" s="329"/>
      <c r="B3" s="330"/>
      <c r="C3" s="330"/>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288"/>
    </row>
    <row r="4" spans="1:32" ht="28.5" customHeight="1" x14ac:dyDescent="0.3">
      <c r="A4" s="329"/>
      <c r="B4" s="330"/>
      <c r="C4" s="330"/>
      <c r="D4" s="330"/>
      <c r="E4" s="330"/>
      <c r="F4" s="330"/>
      <c r="G4" s="330"/>
      <c r="H4" s="330"/>
      <c r="I4" s="330"/>
      <c r="J4" s="330"/>
      <c r="K4" s="330"/>
      <c r="L4" s="330"/>
      <c r="M4" s="330"/>
      <c r="N4" s="330"/>
      <c r="O4" s="330"/>
      <c r="P4" s="330"/>
      <c r="Q4" s="330"/>
      <c r="R4" s="330"/>
      <c r="S4" s="330"/>
      <c r="T4" s="330"/>
      <c r="U4" s="330"/>
      <c r="V4" s="330"/>
      <c r="W4" s="330"/>
      <c r="X4" s="330"/>
      <c r="Y4" s="330"/>
      <c r="Z4" s="330"/>
      <c r="AA4" s="330"/>
      <c r="AB4" s="330"/>
      <c r="AC4" s="330"/>
      <c r="AD4" s="288"/>
    </row>
    <row r="5" spans="1:32" x14ac:dyDescent="0.35">
      <c r="AD5" s="287"/>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223</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34"/>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32"/>
      <c r="AB13" s="332"/>
      <c r="AC13" s="331" t="s">
        <v>148</v>
      </c>
      <c r="AD13" s="331"/>
    </row>
    <row r="14" spans="1:32" s="124" customFormat="1" ht="21" customHeight="1" x14ac:dyDescent="0.3">
      <c r="A14" s="121"/>
      <c r="B14" s="121"/>
      <c r="C14" s="149"/>
      <c r="D14" s="335"/>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333"/>
      <c r="AB14" s="333"/>
      <c r="AC14" s="331"/>
      <c r="AD14" s="331"/>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41">
        <v>200402</v>
      </c>
      <c r="B16" s="321" t="s">
        <v>195</v>
      </c>
      <c r="C16" s="180" t="s">
        <v>158</v>
      </c>
      <c r="D16" s="181" t="s">
        <v>204</v>
      </c>
      <c r="E16" s="182" t="s">
        <v>182</v>
      </c>
      <c r="F16" s="183" t="s">
        <v>185</v>
      </c>
      <c r="G16" s="276">
        <v>0.23</v>
      </c>
      <c r="H16" s="274">
        <v>5.0000000000000001E-3</v>
      </c>
      <c r="I16" s="219">
        <v>0.02</v>
      </c>
      <c r="J16" s="219">
        <v>0.02</v>
      </c>
      <c r="K16" s="219">
        <v>0.02</v>
      </c>
      <c r="L16" s="219">
        <v>0.02</v>
      </c>
      <c r="M16" s="220">
        <v>0.01</v>
      </c>
      <c r="N16" s="220">
        <f>SUM(H16:M16)</f>
        <v>9.5000000000000001E-2</v>
      </c>
      <c r="O16" s="185">
        <f>N16/G16</f>
        <v>0.41304347826086957</v>
      </c>
      <c r="P16" s="220"/>
      <c r="Q16" s="220"/>
      <c r="R16" s="220"/>
      <c r="S16" s="219"/>
      <c r="T16" s="219"/>
      <c r="U16" s="220"/>
      <c r="V16" s="184">
        <f>SUM(P16:U16)</f>
        <v>0</v>
      </c>
      <c r="W16" s="185">
        <f>V16/G16</f>
        <v>0</v>
      </c>
      <c r="X16" s="220">
        <f>N16+V16</f>
        <v>9.5000000000000001E-2</v>
      </c>
      <c r="Y16" s="283">
        <f>O16+W16</f>
        <v>0.41304347826086957</v>
      </c>
      <c r="Z16" s="318">
        <v>1909070823</v>
      </c>
      <c r="AA16" s="325">
        <v>1207623926</v>
      </c>
      <c r="AB16" s="323">
        <f>AA16/Z16</f>
        <v>0.63257156908526069</v>
      </c>
      <c r="AC16" s="186" t="s">
        <v>215</v>
      </c>
      <c r="AD16" s="221" t="s">
        <v>225</v>
      </c>
      <c r="AE16" s="163"/>
      <c r="AF16" s="132"/>
    </row>
    <row r="17" spans="1:32" ht="30" customHeight="1" thickBot="1" x14ac:dyDescent="0.35">
      <c r="A17" s="342"/>
      <c r="B17" s="322"/>
      <c r="C17" s="187" t="s">
        <v>201</v>
      </c>
      <c r="D17" s="188" t="str">
        <f>C17</f>
        <v>IV02AD</v>
      </c>
      <c r="E17" s="189" t="s">
        <v>170</v>
      </c>
      <c r="F17" s="190" t="s">
        <v>186</v>
      </c>
      <c r="G17" s="277">
        <v>6248</v>
      </c>
      <c r="H17" s="125">
        <v>323</v>
      </c>
      <c r="I17" s="125">
        <v>657</v>
      </c>
      <c r="J17" s="125">
        <v>1689</v>
      </c>
      <c r="K17" s="125">
        <v>695</v>
      </c>
      <c r="L17" s="125">
        <v>813</v>
      </c>
      <c r="M17" s="194">
        <v>2583</v>
      </c>
      <c r="N17" s="191">
        <f t="shared" ref="N17:N30" si="0">SUM(H17:M17)</f>
        <v>6760</v>
      </c>
      <c r="O17" s="185">
        <f>N17/G17</f>
        <v>1.0819462227912933</v>
      </c>
      <c r="P17" s="125"/>
      <c r="Q17" s="192"/>
      <c r="R17" s="192"/>
      <c r="S17" s="272"/>
      <c r="T17" s="192"/>
      <c r="U17" s="192"/>
      <c r="V17" s="125">
        <f t="shared" ref="V17:V25" si="1">SUM(P17:U17)</f>
        <v>0</v>
      </c>
      <c r="W17" s="193">
        <f>V17/G17</f>
        <v>0</v>
      </c>
      <c r="X17" s="194">
        <f>N17+V17</f>
        <v>6760</v>
      </c>
      <c r="Y17" s="193">
        <f t="shared" ref="Y17:Y19" si="2">O17+W17</f>
        <v>1.0819462227912933</v>
      </c>
      <c r="Z17" s="319"/>
      <c r="AA17" s="326"/>
      <c r="AB17" s="324"/>
      <c r="AC17" s="195" t="s">
        <v>216</v>
      </c>
      <c r="AD17" s="222" t="s">
        <v>224</v>
      </c>
    </row>
    <row r="18" spans="1:32" ht="48" customHeight="1" thickBot="1" x14ac:dyDescent="0.35">
      <c r="A18" s="343"/>
      <c r="B18" s="344"/>
      <c r="C18" s="196" t="s">
        <v>210</v>
      </c>
      <c r="D18" s="197" t="s">
        <v>204</v>
      </c>
      <c r="E18" s="198" t="s">
        <v>183</v>
      </c>
      <c r="F18" s="199" t="s">
        <v>185</v>
      </c>
      <c r="G18" s="278">
        <v>1</v>
      </c>
      <c r="H18" s="274">
        <v>0.02</v>
      </c>
      <c r="I18" s="178">
        <v>0.06</v>
      </c>
      <c r="J18" s="178">
        <v>0.08</v>
      </c>
      <c r="K18" s="178">
        <v>0.08</v>
      </c>
      <c r="L18" s="178">
        <v>0.08</v>
      </c>
      <c r="M18" s="313">
        <v>0.01</v>
      </c>
      <c r="N18" s="184">
        <f t="shared" si="0"/>
        <v>0.33</v>
      </c>
      <c r="O18" s="200">
        <f>N18/G18</f>
        <v>0.33</v>
      </c>
      <c r="P18" s="178"/>
      <c r="Q18" s="178"/>
      <c r="R18" s="178"/>
      <c r="S18" s="178"/>
      <c r="T18" s="178"/>
      <c r="U18" s="178"/>
      <c r="V18" s="178">
        <f t="shared" si="1"/>
        <v>0</v>
      </c>
      <c r="W18" s="200">
        <f>V18/G18</f>
        <v>0</v>
      </c>
      <c r="X18" s="312">
        <f>N18+V18</f>
        <v>0.33</v>
      </c>
      <c r="Y18" s="200">
        <f t="shared" si="2"/>
        <v>0.33</v>
      </c>
      <c r="Z18" s="320"/>
      <c r="AA18" s="326"/>
      <c r="AB18" s="328"/>
      <c r="AC18" s="201" t="s">
        <v>192</v>
      </c>
      <c r="AD18" s="223" t="s">
        <v>226</v>
      </c>
    </row>
    <row r="19" spans="1:32" ht="36.75" customHeight="1" thickBot="1" x14ac:dyDescent="0.35">
      <c r="A19" s="341">
        <v>200403</v>
      </c>
      <c r="B19" s="321" t="s">
        <v>196</v>
      </c>
      <c r="C19" s="180" t="s">
        <v>202</v>
      </c>
      <c r="D19" s="181" t="str">
        <f>C19</f>
        <v>IV03AF</v>
      </c>
      <c r="E19" s="189" t="s">
        <v>171</v>
      </c>
      <c r="F19" s="183" t="s">
        <v>186</v>
      </c>
      <c r="G19" s="279">
        <v>2800</v>
      </c>
      <c r="H19" s="179">
        <v>2740</v>
      </c>
      <c r="I19" s="179">
        <v>2743</v>
      </c>
      <c r="J19" s="179">
        <v>2721</v>
      </c>
      <c r="K19" s="179">
        <v>2715</v>
      </c>
      <c r="L19" s="179">
        <v>2721</v>
      </c>
      <c r="M19" s="203">
        <v>2740</v>
      </c>
      <c r="N19" s="191">
        <f t="shared" si="0"/>
        <v>16380</v>
      </c>
      <c r="O19" s="185">
        <f>N19/G19</f>
        <v>5.85</v>
      </c>
      <c r="P19" s="179"/>
      <c r="Q19" s="202"/>
      <c r="R19" s="202"/>
      <c r="S19" s="202"/>
      <c r="T19" s="202"/>
      <c r="U19" s="202"/>
      <c r="V19" s="179">
        <f t="shared" si="1"/>
        <v>0</v>
      </c>
      <c r="W19" s="185">
        <f>V19/G19</f>
        <v>0</v>
      </c>
      <c r="X19" s="291">
        <f>+(N19+V19)/6</f>
        <v>2730</v>
      </c>
      <c r="Y19" s="185">
        <f t="shared" si="2"/>
        <v>5.85</v>
      </c>
      <c r="Z19" s="318">
        <v>74963360600</v>
      </c>
      <c r="AA19" s="325">
        <v>46173735278</v>
      </c>
      <c r="AB19" s="323">
        <f>AA19/Z19</f>
        <v>0.61595071123318879</v>
      </c>
      <c r="AC19" s="204" t="s">
        <v>188</v>
      </c>
      <c r="AD19" s="224" t="s">
        <v>227</v>
      </c>
    </row>
    <row r="20" spans="1:32" ht="41.25" customHeight="1" thickBot="1" x14ac:dyDescent="0.35">
      <c r="A20" s="342"/>
      <c r="B20" s="322"/>
      <c r="C20" s="187" t="s">
        <v>159</v>
      </c>
      <c r="D20" s="188" t="s">
        <v>205</v>
      </c>
      <c r="E20" s="189" t="s">
        <v>172</v>
      </c>
      <c r="F20" s="190" t="s">
        <v>187</v>
      </c>
      <c r="G20" s="188">
        <v>0</v>
      </c>
      <c r="H20" s="125">
        <v>0</v>
      </c>
      <c r="I20" s="125">
        <v>0</v>
      </c>
      <c r="J20" s="125">
        <v>0</v>
      </c>
      <c r="K20" s="125">
        <v>0</v>
      </c>
      <c r="L20" s="125">
        <v>0</v>
      </c>
      <c r="M20" s="194">
        <v>0</v>
      </c>
      <c r="N20" s="191">
        <f t="shared" si="0"/>
        <v>0</v>
      </c>
      <c r="O20" s="185">
        <v>0</v>
      </c>
      <c r="P20" s="125"/>
      <c r="Q20" s="192"/>
      <c r="R20" s="192"/>
      <c r="S20" s="192"/>
      <c r="T20" s="192"/>
      <c r="U20" s="192"/>
      <c r="V20" s="179">
        <f t="shared" si="1"/>
        <v>0</v>
      </c>
      <c r="W20" s="205" t="s">
        <v>209</v>
      </c>
      <c r="X20" s="194">
        <f>N20+V20</f>
        <v>0</v>
      </c>
      <c r="Y20" s="205" t="s">
        <v>209</v>
      </c>
      <c r="Z20" s="319"/>
      <c r="AA20" s="326"/>
      <c r="AB20" s="324"/>
      <c r="AC20" s="206" t="s">
        <v>217</v>
      </c>
      <c r="AD20" s="225" t="s">
        <v>228</v>
      </c>
      <c r="AE20" s="138"/>
      <c r="AF20" s="139"/>
    </row>
    <row r="21" spans="1:32" ht="48.75" customHeight="1" thickBot="1" x14ac:dyDescent="0.35">
      <c r="A21" s="342"/>
      <c r="B21" s="322"/>
      <c r="C21" s="187" t="s">
        <v>160</v>
      </c>
      <c r="D21" s="188" t="s">
        <v>205</v>
      </c>
      <c r="E21" s="189" t="s">
        <v>173</v>
      </c>
      <c r="F21" s="190" t="s">
        <v>187</v>
      </c>
      <c r="G21" s="188">
        <v>419</v>
      </c>
      <c r="H21" s="125">
        <v>3</v>
      </c>
      <c r="I21" s="125">
        <v>39</v>
      </c>
      <c r="J21" s="125">
        <v>4</v>
      </c>
      <c r="K21" s="125">
        <v>4</v>
      </c>
      <c r="L21" s="125">
        <v>9</v>
      </c>
      <c r="M21" s="194">
        <v>5</v>
      </c>
      <c r="N21" s="191">
        <f t="shared" si="0"/>
        <v>64</v>
      </c>
      <c r="O21" s="193">
        <f>N21/G21</f>
        <v>0.15274463007159905</v>
      </c>
      <c r="P21" s="125"/>
      <c r="Q21" s="192"/>
      <c r="R21" s="125"/>
      <c r="S21" s="125"/>
      <c r="T21" s="125"/>
      <c r="U21" s="125"/>
      <c r="V21" s="179">
        <f t="shared" si="1"/>
        <v>0</v>
      </c>
      <c r="W21" s="207">
        <f t="shared" ref="W21:W26" si="3">V21/G21</f>
        <v>0</v>
      </c>
      <c r="X21" s="194">
        <f>N21+V21</f>
        <v>64</v>
      </c>
      <c r="Y21" s="207">
        <f>O21+W21</f>
        <v>0.15274463007159905</v>
      </c>
      <c r="Z21" s="319"/>
      <c r="AA21" s="326"/>
      <c r="AB21" s="324"/>
      <c r="AC21" s="206" t="s">
        <v>217</v>
      </c>
      <c r="AD21" s="225" t="s">
        <v>229</v>
      </c>
      <c r="AE21" s="138"/>
      <c r="AF21" s="139"/>
    </row>
    <row r="22" spans="1:32" ht="45" customHeight="1" thickBot="1" x14ac:dyDescent="0.35">
      <c r="A22" s="342"/>
      <c r="B22" s="322"/>
      <c r="C22" s="187" t="s">
        <v>161</v>
      </c>
      <c r="D22" s="188" t="s">
        <v>205</v>
      </c>
      <c r="E22" s="189" t="s">
        <v>174</v>
      </c>
      <c r="F22" s="190" t="s">
        <v>187</v>
      </c>
      <c r="G22" s="277">
        <v>1777</v>
      </c>
      <c r="H22" s="125">
        <v>0</v>
      </c>
      <c r="I22" s="125">
        <v>0</v>
      </c>
      <c r="J22" s="125">
        <v>0</v>
      </c>
      <c r="K22" s="125">
        <v>0</v>
      </c>
      <c r="L22" s="125">
        <v>0</v>
      </c>
      <c r="M22" s="194">
        <v>0</v>
      </c>
      <c r="N22" s="191">
        <f t="shared" si="0"/>
        <v>0</v>
      </c>
      <c r="O22" s="193">
        <f>N22/G22</f>
        <v>0</v>
      </c>
      <c r="P22" s="125"/>
      <c r="Q22" s="192"/>
      <c r="R22" s="192"/>
      <c r="S22" s="192"/>
      <c r="T22" s="192"/>
      <c r="U22" s="192"/>
      <c r="V22" s="179">
        <f t="shared" si="1"/>
        <v>0</v>
      </c>
      <c r="W22" s="193">
        <f t="shared" si="3"/>
        <v>0</v>
      </c>
      <c r="X22" s="194">
        <f>+N22+V22</f>
        <v>0</v>
      </c>
      <c r="Y22" s="193">
        <f>O22+W22</f>
        <v>0</v>
      </c>
      <c r="Z22" s="319"/>
      <c r="AA22" s="326"/>
      <c r="AB22" s="324"/>
      <c r="AC22" s="208" t="s">
        <v>218</v>
      </c>
      <c r="AD22" s="225" t="s">
        <v>230</v>
      </c>
      <c r="AE22" s="138"/>
      <c r="AF22" s="139"/>
    </row>
    <row r="23" spans="1:32" ht="46.5" customHeight="1" thickBot="1" x14ac:dyDescent="0.35">
      <c r="A23" s="342"/>
      <c r="B23" s="322"/>
      <c r="C23" s="264" t="s">
        <v>162</v>
      </c>
      <c r="D23" s="265" t="s">
        <v>205</v>
      </c>
      <c r="E23" s="189" t="s">
        <v>175</v>
      </c>
      <c r="F23" s="266" t="s">
        <v>187</v>
      </c>
      <c r="G23" s="265">
        <v>2065</v>
      </c>
      <c r="H23" s="252">
        <v>1</v>
      </c>
      <c r="I23" s="252">
        <v>50</v>
      </c>
      <c r="J23" s="252">
        <v>5</v>
      </c>
      <c r="K23" s="252">
        <v>3</v>
      </c>
      <c r="L23" s="252">
        <v>53</v>
      </c>
      <c r="M23" s="255">
        <v>14</v>
      </c>
      <c r="N23" s="191">
        <f t="shared" si="0"/>
        <v>126</v>
      </c>
      <c r="O23" s="253">
        <f>N23/G23</f>
        <v>6.1016949152542375E-2</v>
      </c>
      <c r="P23" s="252"/>
      <c r="Q23" s="254"/>
      <c r="R23" s="254"/>
      <c r="S23" s="254"/>
      <c r="T23" s="254"/>
      <c r="U23" s="254"/>
      <c r="V23" s="237">
        <f t="shared" si="1"/>
        <v>0</v>
      </c>
      <c r="W23" s="253">
        <f t="shared" si="3"/>
        <v>0</v>
      </c>
      <c r="X23" s="255">
        <f t="shared" ref="X23:X30" si="4">N23+V23</f>
        <v>126</v>
      </c>
      <c r="Y23" s="253">
        <f>O23+W23</f>
        <v>6.1016949152542375E-2</v>
      </c>
      <c r="Z23" s="319"/>
      <c r="AA23" s="326"/>
      <c r="AB23" s="324"/>
      <c r="AC23" s="206" t="s">
        <v>217</v>
      </c>
      <c r="AD23" s="273" t="s">
        <v>234</v>
      </c>
    </row>
    <row r="24" spans="1:32" ht="37.5" customHeight="1" thickBot="1" x14ac:dyDescent="0.35">
      <c r="A24" s="341">
        <v>200404</v>
      </c>
      <c r="B24" s="321" t="s">
        <v>197</v>
      </c>
      <c r="C24" s="180" t="s">
        <v>163</v>
      </c>
      <c r="D24" s="181" t="s">
        <v>206</v>
      </c>
      <c r="E24" s="189" t="s">
        <v>176</v>
      </c>
      <c r="F24" s="183" t="s">
        <v>187</v>
      </c>
      <c r="G24" s="181">
        <v>1424</v>
      </c>
      <c r="H24" s="212">
        <v>0</v>
      </c>
      <c r="I24" s="212">
        <v>1423</v>
      </c>
      <c r="J24" s="212">
        <v>18</v>
      </c>
      <c r="K24" s="212">
        <v>0</v>
      </c>
      <c r="L24" s="179">
        <v>0</v>
      </c>
      <c r="M24" s="203">
        <v>0</v>
      </c>
      <c r="N24" s="191">
        <f t="shared" si="0"/>
        <v>1441</v>
      </c>
      <c r="O24" s="185">
        <f t="shared" ref="O24:O30" si="5">N24/G24</f>
        <v>1.011938202247191</v>
      </c>
      <c r="P24" s="179"/>
      <c r="Q24" s="202"/>
      <c r="R24" s="202"/>
      <c r="S24" s="202"/>
      <c r="T24" s="202"/>
      <c r="U24" s="202"/>
      <c r="V24" s="179">
        <f t="shared" si="1"/>
        <v>0</v>
      </c>
      <c r="W24" s="213">
        <f t="shared" si="3"/>
        <v>0</v>
      </c>
      <c r="X24" s="203">
        <f t="shared" si="4"/>
        <v>1441</v>
      </c>
      <c r="Y24" s="185">
        <f>O24+W24</f>
        <v>1.011938202247191</v>
      </c>
      <c r="Z24" s="318">
        <v>42788943226</v>
      </c>
      <c r="AA24" s="325">
        <v>31397665770</v>
      </c>
      <c r="AB24" s="323">
        <f>AA24/Z24</f>
        <v>0.73377988337234101</v>
      </c>
      <c r="AC24" s="214" t="s">
        <v>189</v>
      </c>
      <c r="AD24" s="224" t="s">
        <v>235</v>
      </c>
      <c r="AE24" s="138"/>
    </row>
    <row r="25" spans="1:32" ht="30.75" customHeight="1" thickBot="1" x14ac:dyDescent="0.35">
      <c r="A25" s="342"/>
      <c r="B25" s="322"/>
      <c r="C25" s="187" t="s">
        <v>164</v>
      </c>
      <c r="D25" s="188" t="s">
        <v>206</v>
      </c>
      <c r="E25" s="189" t="s">
        <v>177</v>
      </c>
      <c r="F25" s="190" t="s">
        <v>187</v>
      </c>
      <c r="G25" s="188">
        <v>113</v>
      </c>
      <c r="H25" s="215">
        <v>0</v>
      </c>
      <c r="I25" s="215">
        <v>0</v>
      </c>
      <c r="J25" s="215">
        <v>0</v>
      </c>
      <c r="K25" s="215">
        <v>0</v>
      </c>
      <c r="L25" s="215">
        <v>0</v>
      </c>
      <c r="M25" s="314">
        <v>0</v>
      </c>
      <c r="N25" s="191">
        <f t="shared" si="0"/>
        <v>0</v>
      </c>
      <c r="O25" s="193">
        <f t="shared" si="5"/>
        <v>0</v>
      </c>
      <c r="P25" s="125"/>
      <c r="Q25" s="192"/>
      <c r="R25" s="192"/>
      <c r="S25" s="192"/>
      <c r="T25" s="192"/>
      <c r="U25" s="192"/>
      <c r="V25" s="125">
        <f t="shared" si="1"/>
        <v>0</v>
      </c>
      <c r="W25" s="263">
        <f t="shared" si="3"/>
        <v>0</v>
      </c>
      <c r="X25" s="194">
        <f t="shared" si="4"/>
        <v>0</v>
      </c>
      <c r="Y25" s="193">
        <f>O25+W25</f>
        <v>0</v>
      </c>
      <c r="Z25" s="319"/>
      <c r="AA25" s="326"/>
      <c r="AB25" s="324"/>
      <c r="AC25" s="216" t="s">
        <v>189</v>
      </c>
      <c r="AD25" s="226" t="s">
        <v>231</v>
      </c>
    </row>
    <row r="26" spans="1:32" ht="33" customHeight="1" thickBot="1" x14ac:dyDescent="0.35">
      <c r="A26" s="342"/>
      <c r="B26" s="322"/>
      <c r="C26" s="187" t="s">
        <v>165</v>
      </c>
      <c r="D26" s="188" t="s">
        <v>206</v>
      </c>
      <c r="E26" s="189" t="s">
        <v>178</v>
      </c>
      <c r="F26" s="190" t="s">
        <v>187</v>
      </c>
      <c r="G26" s="188">
        <v>75</v>
      </c>
      <c r="H26" s="215">
        <v>0</v>
      </c>
      <c r="I26" s="215">
        <v>75</v>
      </c>
      <c r="J26" s="215">
        <v>0</v>
      </c>
      <c r="K26" s="215">
        <v>0</v>
      </c>
      <c r="L26" s="215">
        <v>0</v>
      </c>
      <c r="M26" s="314">
        <v>0</v>
      </c>
      <c r="N26" s="191">
        <f t="shared" si="0"/>
        <v>75</v>
      </c>
      <c r="O26" s="193">
        <f t="shared" si="5"/>
        <v>1</v>
      </c>
      <c r="P26" s="125"/>
      <c r="Q26" s="192"/>
      <c r="R26" s="192"/>
      <c r="S26" s="192"/>
      <c r="T26" s="192"/>
      <c r="U26" s="192"/>
      <c r="V26" s="125">
        <f t="shared" ref="V26" si="6">SUM(P26:U26)</f>
        <v>0</v>
      </c>
      <c r="W26" s="193">
        <f t="shared" si="3"/>
        <v>0</v>
      </c>
      <c r="X26" s="194">
        <f t="shared" si="4"/>
        <v>75</v>
      </c>
      <c r="Y26" s="193">
        <f t="shared" ref="Y26:Y30" si="7">O26+W26</f>
        <v>1</v>
      </c>
      <c r="Z26" s="319"/>
      <c r="AA26" s="326"/>
      <c r="AB26" s="324"/>
      <c r="AC26" s="216" t="s">
        <v>189</v>
      </c>
      <c r="AD26" s="226" t="s">
        <v>232</v>
      </c>
    </row>
    <row r="27" spans="1:32" ht="35.25" customHeight="1" thickBot="1" x14ac:dyDescent="0.35">
      <c r="A27" s="343"/>
      <c r="B27" s="344"/>
      <c r="C27" s="196" t="s">
        <v>166</v>
      </c>
      <c r="D27" s="197" t="s">
        <v>206</v>
      </c>
      <c r="E27" s="189" t="s">
        <v>184</v>
      </c>
      <c r="F27" s="199" t="s">
        <v>187</v>
      </c>
      <c r="G27" s="197">
        <v>71</v>
      </c>
      <c r="H27" s="217">
        <v>0</v>
      </c>
      <c r="I27" s="217">
        <v>71</v>
      </c>
      <c r="J27" s="217">
        <v>0</v>
      </c>
      <c r="K27" s="217">
        <v>0</v>
      </c>
      <c r="L27" s="217">
        <v>0</v>
      </c>
      <c r="M27" s="315">
        <v>0</v>
      </c>
      <c r="N27" s="191">
        <f t="shared" si="0"/>
        <v>71</v>
      </c>
      <c r="O27" s="200">
        <f t="shared" si="5"/>
        <v>1</v>
      </c>
      <c r="P27" s="209"/>
      <c r="Q27" s="210"/>
      <c r="R27" s="210"/>
      <c r="S27" s="210"/>
      <c r="T27" s="210"/>
      <c r="U27" s="210"/>
      <c r="V27" s="209">
        <f>SUM(P27:U27)</f>
        <v>0</v>
      </c>
      <c r="W27" s="200">
        <f t="shared" ref="W27:W29" si="8">V27/G27</f>
        <v>0</v>
      </c>
      <c r="X27" s="211">
        <f t="shared" si="4"/>
        <v>71</v>
      </c>
      <c r="Y27" s="200">
        <f t="shared" si="7"/>
        <v>1</v>
      </c>
      <c r="Z27" s="320"/>
      <c r="AA27" s="327"/>
      <c r="AB27" s="328"/>
      <c r="AC27" s="218" t="s">
        <v>189</v>
      </c>
      <c r="AD27" s="227" t="s">
        <v>233</v>
      </c>
    </row>
    <row r="28" spans="1:32" ht="39" customHeight="1" thickBot="1" x14ac:dyDescent="0.35">
      <c r="A28" s="249">
        <v>200405</v>
      </c>
      <c r="B28" s="250" t="s">
        <v>198</v>
      </c>
      <c r="C28" s="267" t="s">
        <v>167</v>
      </c>
      <c r="D28" s="268" t="s">
        <v>207</v>
      </c>
      <c r="E28" s="189" t="s">
        <v>179</v>
      </c>
      <c r="F28" s="269" t="s">
        <v>187</v>
      </c>
      <c r="G28" s="280">
        <v>2</v>
      </c>
      <c r="H28" s="256">
        <v>0</v>
      </c>
      <c r="I28" s="289">
        <v>0</v>
      </c>
      <c r="J28" s="289">
        <v>0</v>
      </c>
      <c r="K28" s="256">
        <v>0</v>
      </c>
      <c r="L28" s="256">
        <v>0</v>
      </c>
      <c r="M28" s="316">
        <v>0</v>
      </c>
      <c r="N28" s="191">
        <f t="shared" si="0"/>
        <v>0</v>
      </c>
      <c r="O28" s="257">
        <f t="shared" si="5"/>
        <v>0</v>
      </c>
      <c r="P28" s="258"/>
      <c r="Q28" s="259"/>
      <c r="R28" s="260"/>
      <c r="S28" s="260"/>
      <c r="T28" s="260"/>
      <c r="U28" s="260"/>
      <c r="V28" s="261">
        <f>SUM(P28:U28)</f>
        <v>0</v>
      </c>
      <c r="W28" s="257">
        <f t="shared" si="8"/>
        <v>0</v>
      </c>
      <c r="X28" s="262">
        <f t="shared" si="4"/>
        <v>0</v>
      </c>
      <c r="Y28" s="257">
        <f>O28+W28</f>
        <v>0</v>
      </c>
      <c r="Z28" s="284">
        <v>806648263</v>
      </c>
      <c r="AA28" s="270">
        <v>434441024</v>
      </c>
      <c r="AB28" s="251">
        <f>AA28/Z28</f>
        <v>0.53857554020419429</v>
      </c>
      <c r="AC28" s="271" t="s">
        <v>219</v>
      </c>
      <c r="AD28" s="275" t="s">
        <v>222</v>
      </c>
    </row>
    <row r="29" spans="1:32" ht="39" customHeight="1" thickBot="1" x14ac:dyDescent="0.35">
      <c r="A29" s="230">
        <v>200406</v>
      </c>
      <c r="B29" s="228" t="s">
        <v>199</v>
      </c>
      <c r="C29" s="231" t="s">
        <v>168</v>
      </c>
      <c r="D29" s="232" t="s">
        <v>208</v>
      </c>
      <c r="E29" s="233" t="s">
        <v>180</v>
      </c>
      <c r="F29" s="234" t="s">
        <v>187</v>
      </c>
      <c r="G29" s="281">
        <v>1563</v>
      </c>
      <c r="H29" s="256">
        <v>62</v>
      </c>
      <c r="I29" s="237">
        <v>0</v>
      </c>
      <c r="J29" s="237">
        <v>81</v>
      </c>
      <c r="K29" s="237">
        <v>17</v>
      </c>
      <c r="L29" s="237">
        <v>0</v>
      </c>
      <c r="M29" s="235">
        <v>0</v>
      </c>
      <c r="N29" s="191">
        <f t="shared" si="0"/>
        <v>160</v>
      </c>
      <c r="O29" s="236">
        <f t="shared" si="5"/>
        <v>0.10236724248240563</v>
      </c>
      <c r="P29" s="237"/>
      <c r="Q29" s="238"/>
      <c r="R29" s="240"/>
      <c r="S29" s="240"/>
      <c r="T29" s="240"/>
      <c r="U29" s="240"/>
      <c r="V29" s="237">
        <f>SUM(P29:U29)</f>
        <v>0</v>
      </c>
      <c r="W29" s="239">
        <f t="shared" si="8"/>
        <v>0</v>
      </c>
      <c r="X29" s="235">
        <f t="shared" si="4"/>
        <v>160</v>
      </c>
      <c r="Y29" s="239">
        <f t="shared" si="7"/>
        <v>0.10236724248240563</v>
      </c>
      <c r="Z29" s="285">
        <v>1499187556</v>
      </c>
      <c r="AA29" s="241">
        <v>833106638</v>
      </c>
      <c r="AB29" s="229">
        <f>AA29/Z29</f>
        <v>0.55570541168499399</v>
      </c>
      <c r="AC29" s="186" t="s">
        <v>190</v>
      </c>
      <c r="AD29" s="275" t="s">
        <v>237</v>
      </c>
      <c r="AE29" s="138"/>
    </row>
    <row r="30" spans="1:32" ht="45" customHeight="1" thickBot="1" x14ac:dyDescent="0.35">
      <c r="A30" s="242">
        <v>200407</v>
      </c>
      <c r="B30" s="243" t="s">
        <v>200</v>
      </c>
      <c r="C30" s="180" t="s">
        <v>169</v>
      </c>
      <c r="D30" s="181" t="s">
        <v>214</v>
      </c>
      <c r="E30" s="182" t="s">
        <v>181</v>
      </c>
      <c r="F30" s="183" t="s">
        <v>187</v>
      </c>
      <c r="G30" s="282">
        <v>325</v>
      </c>
      <c r="H30" s="244">
        <v>0</v>
      </c>
      <c r="I30" s="290">
        <v>3</v>
      </c>
      <c r="J30" s="290">
        <v>35</v>
      </c>
      <c r="K30" s="244">
        <v>96</v>
      </c>
      <c r="L30" s="244">
        <v>19</v>
      </c>
      <c r="M30" s="317">
        <v>29</v>
      </c>
      <c r="N30" s="191">
        <f t="shared" si="0"/>
        <v>182</v>
      </c>
      <c r="O30" s="185">
        <f t="shared" si="5"/>
        <v>0.56000000000000005</v>
      </c>
      <c r="P30" s="179"/>
      <c r="Q30" s="245"/>
      <c r="R30" s="245"/>
      <c r="S30" s="245"/>
      <c r="T30" s="245"/>
      <c r="U30" s="245"/>
      <c r="V30" s="179">
        <f>SUM(P30:U30)</f>
        <v>0</v>
      </c>
      <c r="W30" s="246">
        <f t="shared" ref="W30" si="9">V30/G30</f>
        <v>0</v>
      </c>
      <c r="X30" s="203">
        <f t="shared" si="4"/>
        <v>182</v>
      </c>
      <c r="Y30" s="236">
        <f t="shared" si="7"/>
        <v>0.56000000000000005</v>
      </c>
      <c r="Z30" s="286">
        <v>586389532</v>
      </c>
      <c r="AA30" s="247">
        <v>544341252</v>
      </c>
      <c r="AB30" s="311">
        <f>AA30/Z30</f>
        <v>0.92829292184567846</v>
      </c>
      <c r="AC30" s="214" t="s">
        <v>191</v>
      </c>
      <c r="AD30" s="248" t="s">
        <v>236</v>
      </c>
      <c r="AE30" s="9"/>
    </row>
    <row r="31" spans="1:32" ht="45" customHeight="1" x14ac:dyDescent="0.3">
      <c r="A31" s="292"/>
      <c r="B31" s="293"/>
      <c r="C31" s="294"/>
      <c r="D31" s="295"/>
      <c r="E31" s="296"/>
      <c r="F31" s="297"/>
      <c r="G31" s="298"/>
      <c r="H31" s="299"/>
      <c r="I31" s="300"/>
      <c r="J31" s="300"/>
      <c r="K31" s="299"/>
      <c r="L31" s="299"/>
      <c r="M31" s="299"/>
      <c r="N31" s="301"/>
      <c r="O31" s="302"/>
      <c r="P31" s="303"/>
      <c r="Q31" s="304"/>
      <c r="R31" s="304"/>
      <c r="S31" s="304"/>
      <c r="T31" s="304"/>
      <c r="U31" s="304"/>
      <c r="V31" s="303"/>
      <c r="W31" s="305"/>
      <c r="X31" s="301"/>
      <c r="Y31" s="302"/>
      <c r="Z31" s="306"/>
      <c r="AA31" s="307"/>
      <c r="AB31" s="308"/>
      <c r="AC31" s="309"/>
      <c r="AD31" s="310"/>
      <c r="AE31" s="9"/>
    </row>
    <row r="32" spans="1:32" x14ac:dyDescent="0.35">
      <c r="L32" s="131"/>
    </row>
    <row r="35" spans="1:30" ht="31.2" x14ac:dyDescent="0.35">
      <c r="A35" s="116" t="s">
        <v>145</v>
      </c>
    </row>
    <row r="36" spans="1:30" ht="78.75" customHeight="1" x14ac:dyDescent="0.35">
      <c r="A36" s="112"/>
      <c r="B36" s="113"/>
      <c r="C36" s="150"/>
      <c r="D36" s="114"/>
      <c r="E36" s="137"/>
      <c r="F36" s="145"/>
      <c r="G36" s="115"/>
    </row>
    <row r="40" spans="1:30" ht="18.600000000000001" thickBot="1" x14ac:dyDescent="0.4">
      <c r="A40" s="6" t="s">
        <v>152</v>
      </c>
    </row>
    <row r="41" spans="1:30" ht="30.75" customHeight="1" x14ac:dyDescent="0.35">
      <c r="A41" s="340" t="s">
        <v>149</v>
      </c>
      <c r="B41" s="340"/>
      <c r="C41" s="151"/>
      <c r="D41" s="128"/>
      <c r="F41" s="146"/>
    </row>
    <row r="42" spans="1:30" ht="36.75" customHeight="1" x14ac:dyDescent="0.35">
      <c r="A42" s="340" t="s">
        <v>150</v>
      </c>
      <c r="B42" s="340"/>
      <c r="C42" s="152"/>
      <c r="D42" s="129"/>
      <c r="F42" s="146"/>
    </row>
    <row r="43" spans="1:30" ht="24" customHeight="1" x14ac:dyDescent="0.35">
      <c r="A43" s="340" t="s">
        <v>151</v>
      </c>
      <c r="B43" s="340"/>
      <c r="C43" s="153"/>
      <c r="D43" s="130"/>
      <c r="F43" s="146"/>
    </row>
    <row r="48" spans="1:30" s="103" customFormat="1" ht="30" customHeight="1" x14ac:dyDescent="0.35">
      <c r="A48" s="338" t="s">
        <v>123</v>
      </c>
      <c r="B48" s="126" t="s">
        <v>193</v>
      </c>
      <c r="C48" s="337" t="s">
        <v>122</v>
      </c>
      <c r="D48" s="127"/>
      <c r="E48" s="126" t="s">
        <v>212</v>
      </c>
      <c r="F48" s="147"/>
      <c r="G48" s="336"/>
      <c r="H48" s="108"/>
      <c r="I48" s="108"/>
      <c r="J48" s="108"/>
      <c r="K48" s="108"/>
      <c r="L48" s="108"/>
      <c r="M48" s="108"/>
      <c r="N48" s="108"/>
      <c r="O48" s="108"/>
      <c r="P48" s="108"/>
      <c r="Q48" s="162"/>
      <c r="R48" s="108"/>
      <c r="S48" s="339"/>
      <c r="T48" s="339"/>
      <c r="U48" s="339"/>
      <c r="V48" s="339"/>
      <c r="W48" s="339"/>
      <c r="X48" s="117"/>
      <c r="Y48" s="117"/>
      <c r="Z48" s="110"/>
      <c r="AC48" s="140"/>
      <c r="AD48" s="104"/>
    </row>
    <row r="49" spans="1:30" s="103" customFormat="1" ht="39" customHeight="1" x14ac:dyDescent="0.35">
      <c r="A49" s="338"/>
      <c r="B49" s="126" t="s">
        <v>194</v>
      </c>
      <c r="C49" s="337"/>
      <c r="D49" s="127"/>
      <c r="E49" s="126" t="s">
        <v>213</v>
      </c>
      <c r="F49" s="147"/>
      <c r="G49" s="336"/>
      <c r="H49" s="108"/>
      <c r="I49" s="108"/>
      <c r="J49" s="108"/>
      <c r="K49" s="108"/>
      <c r="L49" s="108"/>
      <c r="M49" s="108"/>
      <c r="N49" s="108"/>
      <c r="O49" s="108"/>
      <c r="P49" s="108"/>
      <c r="Q49" s="162"/>
      <c r="R49" s="108"/>
      <c r="S49" s="339"/>
      <c r="T49" s="339"/>
      <c r="U49" s="339"/>
      <c r="V49" s="339"/>
      <c r="W49" s="339"/>
      <c r="X49" s="117"/>
      <c r="Y49" s="117"/>
      <c r="Z49" s="111"/>
      <c r="AC49" s="140"/>
      <c r="AD49" s="104"/>
    </row>
    <row r="50" spans="1:30" x14ac:dyDescent="0.35">
      <c r="A50" s="105"/>
    </row>
  </sheetData>
  <autoFilter ref="A15:AF30" xr:uid="{00000000-0009-0000-0000-000000000000}"/>
  <mergeCells count="29">
    <mergeCell ref="A41:B41"/>
    <mergeCell ref="A42:B42"/>
    <mergeCell ref="A43:B43"/>
    <mergeCell ref="A16:A18"/>
    <mergeCell ref="A19:A23"/>
    <mergeCell ref="B16:B18"/>
    <mergeCell ref="A24:A27"/>
    <mergeCell ref="B24:B27"/>
    <mergeCell ref="G48:G49"/>
    <mergeCell ref="C48:C49"/>
    <mergeCell ref="A48:A49"/>
    <mergeCell ref="S48:W48"/>
    <mergeCell ref="S49:W49"/>
    <mergeCell ref="A1:A4"/>
    <mergeCell ref="B1:AC4"/>
    <mergeCell ref="Z16:Z18"/>
    <mergeCell ref="AC13:AD14"/>
    <mergeCell ref="AA13:AB13"/>
    <mergeCell ref="AA14:AB14"/>
    <mergeCell ref="AA16:AA18"/>
    <mergeCell ref="AB16:AB18"/>
    <mergeCell ref="D13:D14"/>
    <mergeCell ref="Z24:Z27"/>
    <mergeCell ref="B19:B23"/>
    <mergeCell ref="Z19:Z23"/>
    <mergeCell ref="AB19:AB23"/>
    <mergeCell ref="AA19:AA23"/>
    <mergeCell ref="AA24:AA27"/>
    <mergeCell ref="AB24:A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O31">
    <cfRule type="cellIs" dxfId="12" priority="17" operator="lessThan">
      <formula>60</formula>
    </cfRule>
    <cfRule type="cellIs" dxfId="11" priority="19" operator="greaterThan">
      <formula>0.41</formula>
    </cfRule>
  </conditionalFormatting>
  <conditionalFormatting sqref="Y30:Y31">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347" t="s">
        <v>37</v>
      </c>
      <c r="B29" s="347"/>
      <c r="C29" s="347"/>
      <c r="D29" s="347"/>
      <c r="E29" s="347"/>
      <c r="F29" s="347"/>
    </row>
    <row r="30" spans="1:7" x14ac:dyDescent="0.3">
      <c r="A30" s="40" t="s">
        <v>38</v>
      </c>
      <c r="B30" s="41" t="s">
        <v>39</v>
      </c>
      <c r="C30" s="42" t="s">
        <v>40</v>
      </c>
      <c r="D30" s="42" t="s">
        <v>41</v>
      </c>
      <c r="E30" s="42" t="s">
        <v>42</v>
      </c>
      <c r="F30" s="43" t="s">
        <v>43</v>
      </c>
      <c r="G30" s="43" t="s">
        <v>2</v>
      </c>
    </row>
    <row r="31" spans="1:7" ht="15" customHeight="1" x14ac:dyDescent="0.3">
      <c r="A31" s="348" t="s">
        <v>13</v>
      </c>
      <c r="B31" s="44" t="s">
        <v>44</v>
      </c>
      <c r="C31" s="350">
        <f>+D4</f>
        <v>740668337.55230713</v>
      </c>
      <c r="D31" s="45" t="s">
        <v>45</v>
      </c>
      <c r="E31" s="352"/>
      <c r="F31" s="345" t="s">
        <v>46</v>
      </c>
      <c r="G31" s="345" t="s">
        <v>47</v>
      </c>
    </row>
    <row r="32" spans="1:7" ht="21" thickBot="1" x14ac:dyDescent="0.35">
      <c r="A32" s="349"/>
      <c r="B32" s="46" t="s">
        <v>48</v>
      </c>
      <c r="C32" s="351"/>
      <c r="D32" s="47" t="s">
        <v>45</v>
      </c>
      <c r="E32" s="353"/>
      <c r="F32" s="346"/>
      <c r="G32" s="346"/>
    </row>
    <row r="33" spans="1:7" ht="15" customHeight="1" x14ac:dyDescent="0.3">
      <c r="A33" s="354" t="s">
        <v>14</v>
      </c>
      <c r="B33" s="48" t="s">
        <v>49</v>
      </c>
      <c r="C33" s="355">
        <f>+D5</f>
        <v>5030543678.3916664</v>
      </c>
      <c r="D33" s="357" t="s">
        <v>50</v>
      </c>
      <c r="E33" s="352"/>
      <c r="F33" s="49"/>
      <c r="G33" s="49"/>
    </row>
    <row r="34" spans="1:7" ht="81.75" customHeight="1" thickBot="1" x14ac:dyDescent="0.35">
      <c r="A34" s="349"/>
      <c r="B34" s="50" t="s">
        <v>51</v>
      </c>
      <c r="C34" s="356"/>
      <c r="D34" s="358"/>
      <c r="E34" s="353"/>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354" t="s">
        <v>18</v>
      </c>
      <c r="B37" s="56" t="s">
        <v>63</v>
      </c>
      <c r="C37" s="355"/>
      <c r="D37" s="45" t="s">
        <v>64</v>
      </c>
      <c r="E37" s="352" t="s">
        <v>65</v>
      </c>
      <c r="F37" s="359" t="s">
        <v>66</v>
      </c>
      <c r="G37" s="359" t="s">
        <v>67</v>
      </c>
    </row>
    <row r="38" spans="1:7" ht="27" customHeight="1" thickBot="1" x14ac:dyDescent="0.35">
      <c r="A38" s="349"/>
      <c r="B38" s="57" t="s">
        <v>68</v>
      </c>
      <c r="C38" s="356"/>
      <c r="D38" s="47"/>
      <c r="E38" s="353"/>
      <c r="F38" s="346"/>
      <c r="G38" s="346"/>
    </row>
    <row r="39" spans="1:7" ht="26.25" customHeight="1" x14ac:dyDescent="0.3">
      <c r="A39" s="348" t="s">
        <v>21</v>
      </c>
      <c r="B39" s="44" t="s">
        <v>69</v>
      </c>
      <c r="C39" s="355">
        <f>+D11</f>
        <v>116676852.69291401</v>
      </c>
      <c r="D39" s="45" t="s">
        <v>50</v>
      </c>
      <c r="E39" s="360" t="s">
        <v>70</v>
      </c>
      <c r="F39" s="359" t="s">
        <v>71</v>
      </c>
      <c r="G39" s="359" t="s">
        <v>72</v>
      </c>
    </row>
    <row r="40" spans="1:7" ht="30" customHeight="1" thickBot="1" x14ac:dyDescent="0.35">
      <c r="A40" s="349"/>
      <c r="B40" s="57" t="s">
        <v>73</v>
      </c>
      <c r="C40" s="356"/>
      <c r="D40" s="58"/>
      <c r="E40" s="361"/>
      <c r="F40" s="346"/>
      <c r="G40" s="346"/>
    </row>
    <row r="41" spans="1:7" x14ac:dyDescent="0.3">
      <c r="A41" s="354" t="s">
        <v>23</v>
      </c>
      <c r="B41" s="59" t="s">
        <v>74</v>
      </c>
      <c r="C41" s="355">
        <f>+D13</f>
        <v>716350530.54135132</v>
      </c>
      <c r="D41" s="45" t="s">
        <v>45</v>
      </c>
      <c r="E41" s="363" t="s">
        <v>75</v>
      </c>
      <c r="F41" s="49" t="s">
        <v>76</v>
      </c>
      <c r="G41" s="49" t="s">
        <v>77</v>
      </c>
    </row>
    <row r="42" spans="1:7" ht="24.6" x14ac:dyDescent="0.3">
      <c r="A42" s="348"/>
      <c r="B42" s="59" t="s">
        <v>78</v>
      </c>
      <c r="C42" s="362"/>
      <c r="D42" s="60" t="s">
        <v>79</v>
      </c>
      <c r="E42" s="363"/>
      <c r="F42" s="49"/>
      <c r="G42" s="49"/>
    </row>
    <row r="43" spans="1:7" ht="15" thickBot="1" x14ac:dyDescent="0.35">
      <c r="A43" s="349"/>
      <c r="B43" s="57" t="s">
        <v>80</v>
      </c>
      <c r="C43" s="356"/>
      <c r="D43" s="47" t="s">
        <v>64</v>
      </c>
      <c r="E43" s="361"/>
      <c r="F43" s="51" t="s">
        <v>81</v>
      </c>
      <c r="G43" s="51" t="s">
        <v>82</v>
      </c>
    </row>
    <row r="44" spans="1:7" ht="24.75" customHeight="1" x14ac:dyDescent="0.3">
      <c r="A44" s="354" t="s">
        <v>24</v>
      </c>
      <c r="B44" s="61" t="s">
        <v>83</v>
      </c>
      <c r="C44" s="355">
        <f>+D14</f>
        <v>9439485699.6839676</v>
      </c>
      <c r="D44" s="45" t="s">
        <v>45</v>
      </c>
      <c r="E44" s="364"/>
      <c r="F44" s="345" t="s">
        <v>84</v>
      </c>
      <c r="G44" s="345" t="s">
        <v>77</v>
      </c>
    </row>
    <row r="45" spans="1:7" ht="24.6" x14ac:dyDescent="0.3">
      <c r="A45" s="348"/>
      <c r="B45" s="62" t="s">
        <v>85</v>
      </c>
      <c r="C45" s="362"/>
      <c r="D45" s="45" t="s">
        <v>45</v>
      </c>
      <c r="E45" s="364"/>
      <c r="F45" s="345"/>
      <c r="G45" s="345"/>
    </row>
    <row r="46" spans="1:7" ht="25.5" customHeight="1" x14ac:dyDescent="0.3">
      <c r="A46" s="348"/>
      <c r="B46" s="63" t="s">
        <v>86</v>
      </c>
      <c r="C46" s="362"/>
      <c r="D46" s="45" t="s">
        <v>45</v>
      </c>
      <c r="E46" s="364"/>
      <c r="F46" s="345"/>
      <c r="G46" s="345"/>
    </row>
    <row r="47" spans="1:7" ht="41.25" customHeight="1" thickBot="1" x14ac:dyDescent="0.35">
      <c r="A47" s="349"/>
      <c r="B47" s="64" t="s">
        <v>87</v>
      </c>
      <c r="C47" s="356"/>
      <c r="D47" s="58"/>
      <c r="E47" s="365"/>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Abril 2023</vt:lpstr>
      <vt:lpstr>Resumen</vt:lpstr>
      <vt:lpstr>'Plan de Accion Abril 2023'!Área_de_impresión</vt:lpstr>
      <vt:lpstr>'Plan de Accion Abril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2024-07-19T23:12:03Z</dcterms:modified>
</cp:coreProperties>
</file>