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INDICATIVO 2023\"/>
    </mc:Choice>
  </mc:AlternateContent>
  <xr:revisionPtr revIDLastSave="0" documentId="8_{2EF1EA11-3B9E-4636-97A3-7B33B1FACFC6}" xr6:coauthVersionLast="36" xr6:coauthVersionMax="36" xr10:uidLastSave="{00000000-0000-0000-0000-000000000000}"/>
  <bookViews>
    <workbookView xWindow="0" yWindow="0" windowWidth="23040" windowHeight="8364"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5" i="1" l="1"/>
  <c r="U22" i="1" l="1"/>
  <c r="AC22" i="1"/>
  <c r="AC13" i="1"/>
  <c r="AE22" i="1" l="1"/>
  <c r="AG22" i="1" s="1"/>
  <c r="AD13" i="1"/>
  <c r="AD22" i="1"/>
  <c r="AC21" i="1"/>
  <c r="U21" i="1"/>
  <c r="V21" i="1" s="1"/>
  <c r="AC20" i="1"/>
  <c r="AC19" i="1"/>
  <c r="AC18" i="1"/>
  <c r="AC17" i="1"/>
  <c r="AC16" i="1"/>
  <c r="AC14" i="1"/>
  <c r="AC12" i="1"/>
  <c r="AC11" i="1"/>
  <c r="AC10" i="1"/>
  <c r="AC9" i="1"/>
  <c r="AD9" i="1" s="1"/>
  <c r="AC8" i="1"/>
  <c r="AD8" i="1" s="1"/>
  <c r="V22" i="1"/>
  <c r="U8" i="1"/>
  <c r="V8" i="1" s="1"/>
  <c r="U10" i="1"/>
  <c r="U9" i="1"/>
  <c r="V9" i="1" s="1"/>
  <c r="U20" i="1"/>
  <c r="V20" i="1" s="1"/>
  <c r="U19" i="1"/>
  <c r="V19" i="1" s="1"/>
  <c r="U18" i="1"/>
  <c r="V18" i="1" s="1"/>
  <c r="U17" i="1"/>
  <c r="V17" i="1" s="1"/>
  <c r="U16" i="1"/>
  <c r="V16" i="1" s="1"/>
  <c r="U15" i="1"/>
  <c r="U14" i="1"/>
  <c r="U13" i="1"/>
  <c r="U12" i="1"/>
  <c r="V12" i="1" s="1"/>
  <c r="U11" i="1"/>
  <c r="AE10" i="1" l="1"/>
  <c r="AG10" i="1" s="1"/>
  <c r="AF22" i="1"/>
  <c r="AD18" i="1"/>
  <c r="AE18" i="1"/>
  <c r="AE19" i="1"/>
  <c r="V11" i="1"/>
  <c r="AE11" i="1"/>
  <c r="AG11" i="1" s="1"/>
  <c r="AE12" i="1"/>
  <c r="AG12" i="1" s="1"/>
  <c r="AD21" i="1"/>
  <c r="AE21" i="1"/>
  <c r="AG21" i="1" s="1"/>
  <c r="AD20" i="1"/>
  <c r="AE20" i="1"/>
  <c r="AD14" i="1"/>
  <c r="AE14" i="1"/>
  <c r="AG14" i="1" s="1"/>
  <c r="AE15" i="1"/>
  <c r="AE16" i="1"/>
  <c r="AE13" i="1"/>
  <c r="AE17" i="1"/>
  <c r="AI22" i="1"/>
  <c r="V13" i="1"/>
  <c r="AD19" i="1"/>
  <c r="AE9" i="1"/>
  <c r="AD16" i="1"/>
  <c r="AE8" i="1"/>
  <c r="AD12" i="1"/>
  <c r="V14" i="1"/>
  <c r="AD17" i="1"/>
  <c r="AD11" i="1"/>
  <c r="AF13" i="1" l="1"/>
  <c r="AG13" i="1"/>
  <c r="AI13" i="1" s="1"/>
  <c r="AF15" i="1"/>
  <c r="AG15" i="1"/>
  <c r="AI15" i="1" s="1"/>
  <c r="AF16" i="1"/>
  <c r="AG16" i="1"/>
  <c r="AI16" i="1" s="1"/>
  <c r="AF17" i="1"/>
  <c r="AG17" i="1"/>
  <c r="AI17" i="1" s="1"/>
  <c r="AF20" i="1"/>
  <c r="AG20" i="1"/>
  <c r="AI20" i="1" s="1"/>
  <c r="AF19" i="1"/>
  <c r="AG19" i="1"/>
  <c r="AI19" i="1" s="1"/>
  <c r="AF18" i="1"/>
  <c r="AG18" i="1"/>
  <c r="AI18" i="1" s="1"/>
  <c r="AF9" i="1"/>
  <c r="AH9" i="1"/>
  <c r="AG9" i="1" s="1"/>
  <c r="AI9" i="1" s="1"/>
  <c r="AH8" i="1"/>
  <c r="AI14" i="1"/>
  <c r="AF14" i="1"/>
  <c r="AI21" i="1"/>
  <c r="AF21" i="1"/>
  <c r="AI11" i="1"/>
  <c r="AF11" i="1"/>
  <c r="AF8" i="1"/>
  <c r="AI12" i="1"/>
  <c r="AF12" i="1"/>
  <c r="AG8" i="1" l="1"/>
  <c r="AI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AK11" authorId="1" shapeId="0" xr:uid="{00000000-0006-0000-0000-000002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3000000}">
      <text>
        <r>
          <rPr>
            <b/>
            <sz val="9"/>
            <color indexed="81"/>
            <rFont val="Tahoma"/>
            <family val="2"/>
          </rPr>
          <t>Solanye:</t>
        </r>
        <r>
          <rPr>
            <sz val="9"/>
            <color indexed="81"/>
            <rFont val="Tahoma"/>
            <family val="2"/>
          </rPr>
          <t xml:space="preserve">
ESTRATEGICA</t>
        </r>
      </text>
    </comment>
    <comment ref="D22" authorId="1" shapeId="0" xr:uid="{00000000-0006-0000-0000-000004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<sst xmlns="http://schemas.openxmlformats.org/spreadsheetml/2006/main" count="161" uniqueCount="126">
  <si>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</si>
  <si>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</si>
  <si>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</si>
  <si>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</si>
  <si>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</si>
  <si>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</si>
  <si>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</si>
  <si>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</si>
  <si>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</si>
  <si>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</si>
  <si>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</si>
  <si>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</si>
  <si>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</si>
  <si>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</si>
  <si>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</si>
  <si>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</si>
  <si>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</si>
  <si>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</si>
  <si>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</si>
  <si>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</si>
  <si>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</si>
  <si>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</si>
  <si>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</si>
  <si>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</si>
  <si>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</si>
  <si>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</si>
  <si>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</si>
  <si>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</si>
  <si>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</si>
  <si>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</si>
  <si>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</si>
  <si>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</si>
  <si>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</si>
  <si>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</si>
  <si>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</si>
  <si>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</si>
  <si>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</si>
  <si>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</si>
  <si>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</si>
  <si>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</si>
  <si>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</si>
  <si>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</si>
  <si>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</si>
  <si>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</si>
  <si>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</si>
  <si>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</si>
  <si>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</si>
  <si>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</si>
  <si>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</si>
  <si>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</si>
  <si>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</si>
  <si>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</si>
  <si>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</si>
  <si>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</si>
  <si>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</si>
  <si>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</si>
  <si>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</si>
  <si>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</si>
  <si>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</si>
  <si>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</si>
  <si>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</si>
  <si>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</si>
  <si>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</si>
  <si>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</si>
  <si>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</si>
  <si>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</si>
  <si>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</si>
  <si>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</si>
  <si>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</si>
  <si>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</si>
  <si>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</si>
  <si>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</si>
  <si>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</si>
  <si>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</si>
  <si>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</si>
  <si>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</si>
  <si>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</si>
  <si>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</si>
  <si>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</si>
  <si>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</si>
  <si>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</si>
  <si>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</si>
  <si>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</si>
  <si>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</si>
  <si>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</si>
  <si>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</si>
  <si>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</si>
  <si>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</si>
  <si>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</si>
  <si>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</si>
  <si>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</si>
  <si>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</si>
  <si>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</si>
  <si>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</si>
  <si>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</si>
  <si>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</si>
  <si>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</si>
  <si>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</si>
  <si>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</si>
  <si>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</si>
  <si>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</si>
  <si>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</si>
  <si>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</si>
  <si>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</si>
  <si>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</si>
  <si>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</si>
  <si>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</si>
  <si>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</si>
  <si>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</si>
  <si>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r>
      <rPr>
        <b/>
        <sz val="9"/>
        <rFont val="Calibri"/>
        <family val="2"/>
        <scheme val="minor"/>
      </rPr>
      <t xml:space="preserve">ENERO: </t>
    </r>
    <r>
      <rPr>
        <sz val="9"/>
        <rFont val="Calibri"/>
        <family val="2"/>
        <scheme val="minor"/>
      </rPr>
      <t xml:space="preserve">REPORTE PROYECTADO PARA JUNIO Y DICIEMBRE 2023. </t>
    </r>
  </si>
  <si>
    <t>John Mario Saldarriaga</t>
  </si>
  <si>
    <t xml:space="preserve">Subdirector de Planeación </t>
  </si>
  <si>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t>
    </r>
  </si>
  <si>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</si>
  <si>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</si>
  <si>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</si>
  <si>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</si>
  <si>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</si>
  <si>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</si>
  <si>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</si>
  <si>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</si>
  <si>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PARA EL MES DE FEBRERO SE REPORTARON 75 BENEFICARIOS CORRESPONDIETES A LA RESOLUCIÓN 060 DE 2023 DE LA INVITACIÓN 5 DE 2020 SERPROAN - SIN BARRERAS, PRESUPUESTO POAI.</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</si>
  <si>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PARA EL MES DE FEBRERO FUERON ASIGNADOS 71 SUBSIDIOS PARA MEJORAMIENTO DE VIVIENDA PARA FAMILIAS CON INTEGRANTES JÓVENES CON HASTA 28 AÑOS Y 364 DÍAS DE EDAD.</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</si>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</sst>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83">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49" fontId="5" fillId="0" borderId="0" xfId="0" applyNumberFormat="1" applyFont="1" applyFill="1" applyAlignment="1">
      <alignment vertical="center"/>
    </xf>
    <xf numFmtId="0" fontId="27" fillId="0" borderId="0" xfId="0" applyFont="1" applyFill="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0" fontId="0" fillId="0" borderId="0" xfId="0" applyFill="1" applyBorder="1"/>
    <xf numFmtId="10" fontId="11" fillId="4" borderId="7" xfId="0" applyNumberFormat="1" applyFont="1" applyFill="1" applyBorder="1" applyAlignment="1" applyProtection="1">
      <alignment horizontal="center" vertical="center" wrapText="1"/>
      <protection locked="0"/>
    </xf>
    <xf numFmtId="165" fontId="6" fillId="15" borderId="7" xfId="1" applyNumberFormat="1" applyFont="1" applyFill="1" applyBorder="1" applyAlignment="1">
      <alignment horizontal="center" vertical="center"/>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7"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7"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7" xfId="1" applyFont="1" applyFill="1" applyBorder="1" applyAlignment="1" applyProtection="1">
      <alignment horizontal="center" vertical="center"/>
    </xf>
    <xf numFmtId="3" fontId="6" fillId="6" borderId="17" xfId="1" applyNumberFormat="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3" fontId="6" fillId="6" borderId="17" xfId="0" applyNumberFormat="1" applyFont="1" applyFill="1" applyBorder="1" applyAlignment="1">
      <alignment horizontal="center" vertical="center"/>
    </xf>
    <xf numFmtId="9" fontId="6" fillId="10" borderId="14"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0" fontId="11" fillId="4" borderId="8" xfId="0" applyFont="1" applyFill="1" applyBorder="1" applyAlignment="1" applyProtection="1">
      <alignment horizontal="center" vertical="center" wrapText="1"/>
      <protection locked="0"/>
    </xf>
    <xf numFmtId="9" fontId="6" fillId="6" borderId="8" xfId="1" applyFont="1" applyFill="1" applyBorder="1" applyAlignment="1" applyProtection="1">
      <alignment horizontal="center" vertical="center"/>
    </xf>
    <xf numFmtId="3" fontId="6" fillId="6" borderId="8" xfId="1" applyNumberFormat="1" applyFont="1" applyFill="1" applyBorder="1" applyAlignment="1" applyProtection="1">
      <alignment horizontal="center" vertical="center"/>
    </xf>
    <xf numFmtId="3" fontId="6" fillId="6" borderId="8" xfId="0" applyNumberFormat="1" applyFont="1" applyFill="1" applyBorder="1" applyAlignment="1">
      <alignment horizontal="center" vertical="center"/>
    </xf>
    <xf numFmtId="3" fontId="6" fillId="6" borderId="19" xfId="0" applyNumberFormat="1" applyFont="1" applyFill="1" applyBorder="1" applyAlignment="1">
      <alignment horizontal="center" vertical="center"/>
    </xf>
    <xf numFmtId="3" fontId="6" fillId="16" borderId="17"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20" xfId="0" applyFont="1" applyBorder="1" applyAlignment="1">
      <alignment horizontal="center" vertical="center" wrapText="1"/>
    </xf>
    <xf numFmtId="0" fontId="35" fillId="0" borderId="21"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9" fontId="6" fillId="12" borderId="17" xfId="1" applyNumberFormat="1" applyFont="1" applyFill="1" applyBorder="1" applyAlignment="1" applyProtection="1">
      <alignment horizontal="center" vertical="center"/>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9" fillId="3" borderId="22" xfId="0" applyNumberFormat="1" applyFont="1" applyFill="1" applyBorder="1" applyAlignment="1">
      <alignment horizontal="center" vertical="center"/>
    </xf>
    <xf numFmtId="0" fontId="10" fillId="3" borderId="23"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49" fontId="1" fillId="2" borderId="0" xfId="0" applyNumberFormat="1" applyFont="1" applyFill="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cellXfs>
  <cellStyles count="3">
    <cellStyle name="Normal" xfId="0" builtinId="0"/>
    <cellStyle name="Normal_Hoja2" xfId="2" xr:uid="{00000000-0005-0000-0000-000001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2"/>
  <sheetViews>
    <sheetView tabSelected="1" zoomScale="70" zoomScaleNormal="70" workbookViewId="0">
      <pane xSplit="4" ySplit="7" topLeftCell="E8" activePane="bottomRight" state="frozen"/>
      <selection pane="topRight" activeCell="E1" sqref="E1"/>
      <selection pane="bottomLeft" activeCell="A8" sqref="A8"/>
      <selection pane="bottomRight" activeCell="A7" sqref="A7"/>
    </sheetView>
  </sheetViews>
  <sheetFormatPr baseColWidth="10" defaultRowHeight="15.6" x14ac:dyDescent="0.3"/>
  <cols>
    <col min="1" max="1" width="20.8984375" customWidth="1"/>
    <col min="2" max="2" width="21.09765625" customWidth="1"/>
    <col min="3" max="3" width="11.59765625" customWidth="1"/>
    <col min="4" max="4" width="35" customWidth="1"/>
    <col min="5" max="5" width="9.5" customWidth="1"/>
    <col min="6" max="6" width="7.3984375" customWidth="1"/>
    <col min="7" max="7" width="9.59765625" customWidth="1"/>
    <col min="8" max="9" width="8.69921875" customWidth="1"/>
    <col min="10" max="10" width="7.3984375" customWidth="1"/>
    <col min="11" max="13" width="9.09765625" customWidth="1"/>
    <col min="14" max="14" width="7.59765625" style="68" customWidth="1"/>
    <col min="15" max="15" width="5.5" customWidth="1"/>
    <col min="16" max="16" width="6" customWidth="1"/>
    <col min="17" max="17" width="5.5" customWidth="1"/>
    <col min="18" max="18" width="4.3984375" customWidth="1"/>
    <col min="19" max="19" width="4.59765625" customWidth="1"/>
    <col min="20" max="20" width="4.5" customWidth="1"/>
    <col min="21" max="22" width="11" customWidth="1"/>
    <col min="23" max="28" width="6.19921875" customWidth="1"/>
    <col min="29" max="29" width="11" customWidth="1"/>
    <col min="30" max="30" width="15.09765625" customWidth="1"/>
    <col min="31" max="31" width="11" customWidth="1"/>
    <col min="32" max="32" width="18.3984375" customWidth="1"/>
    <col min="33" max="33" width="11" customWidth="1"/>
    <col min="34" max="34" width="7" customWidth="1"/>
    <col min="35" max="35" width="16.8984375" customWidth="1"/>
    <col min="36" max="36" width="11" customWidth="1"/>
    <col min="37" max="37" width="94.8984375" customWidth="1"/>
  </cols>
  <sheetData>
    <row r="1" spans="1:44" x14ac:dyDescent="0.3">
      <c r="A1" s="172"/>
      <c r="B1" s="173" t="s">
        <v>0</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 t="s">
        <v>1</v>
      </c>
    </row>
    <row r="2" spans="1:44" ht="36" customHeight="1" x14ac:dyDescent="0.3">
      <c r="A2" s="172"/>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 t="s">
        <v>2</v>
      </c>
    </row>
    <row r="3" spans="1:44" ht="15" customHeight="1" x14ac:dyDescent="0.3">
      <c r="A3" s="172"/>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 t="s">
        <v>3</v>
      </c>
    </row>
    <row r="4" spans="1:44" ht="27" customHeight="1" x14ac:dyDescent="0.3">
      <c r="A4" s="172"/>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 t="s">
        <v>4</v>
      </c>
    </row>
    <row r="5" spans="1:44" ht="29.1" customHeight="1" thickBot="1" x14ac:dyDescent="0.35">
      <c r="A5" s="2"/>
      <c r="B5" s="3"/>
      <c r="C5" s="3"/>
      <c r="D5" s="3"/>
      <c r="E5" s="4"/>
      <c r="F5" s="3"/>
      <c r="G5" s="3"/>
      <c r="H5" s="3"/>
      <c r="I5" s="3"/>
      <c r="J5" s="3"/>
      <c r="K5" s="5"/>
      <c r="L5" s="5"/>
      <c r="M5" s="5"/>
      <c r="N5" s="69"/>
      <c r="O5" s="5"/>
      <c r="P5" s="5"/>
      <c r="Q5" s="5"/>
      <c r="R5" s="5"/>
      <c r="S5" s="5"/>
      <c r="T5" s="5"/>
      <c r="U5" s="5"/>
      <c r="V5" s="6"/>
      <c r="W5" s="7"/>
      <c r="X5" s="7"/>
      <c r="Y5" s="7"/>
      <c r="Z5" s="7"/>
      <c r="AA5" s="7"/>
      <c r="AB5" s="7"/>
      <c r="AC5" s="7"/>
      <c r="AD5" s="7"/>
      <c r="AE5" s="7"/>
      <c r="AF5" s="5"/>
      <c r="AG5" s="8"/>
      <c r="AH5" s="8"/>
      <c r="AI5" s="6"/>
      <c r="AJ5" s="9"/>
      <c r="AK5" s="10"/>
    </row>
    <row r="6" spans="1:44" ht="39.75" customHeight="1" x14ac:dyDescent="0.3">
      <c r="A6" s="13"/>
      <c r="B6" s="14"/>
      <c r="C6" s="15"/>
      <c r="D6" s="15"/>
      <c r="E6" s="15"/>
      <c r="F6" s="16"/>
      <c r="G6" s="16"/>
      <c r="H6" s="16"/>
      <c r="I6" s="16"/>
      <c r="J6" s="16"/>
      <c r="K6" s="135"/>
      <c r="L6" s="16"/>
      <c r="M6" s="139"/>
      <c r="N6" s="175" t="s">
        <v>104</v>
      </c>
      <c r="O6" s="182"/>
      <c r="P6" s="182"/>
      <c r="Q6" s="182"/>
      <c r="R6" s="182"/>
      <c r="S6" s="182"/>
      <c r="T6" s="182"/>
      <c r="U6" s="182"/>
      <c r="V6" s="181"/>
      <c r="W6" s="174" t="s">
        <v>105</v>
      </c>
      <c r="X6" s="174"/>
      <c r="Y6" s="174"/>
      <c r="Z6" s="174"/>
      <c r="AA6" s="174"/>
      <c r="AB6" s="174"/>
      <c r="AC6" s="174"/>
      <c r="AD6" s="175"/>
      <c r="AE6" s="176" t="s">
        <v>5</v>
      </c>
      <c r="AF6" s="177"/>
      <c r="AG6" s="178" t="s">
        <v>6</v>
      </c>
      <c r="AH6" s="179"/>
      <c r="AI6" s="180"/>
      <c r="AJ6" s="181" t="s">
        <v>7</v>
      </c>
      <c r="AK6" s="174"/>
    </row>
    <row r="7" spans="1:44" ht="57.9" customHeight="1" x14ac:dyDescent="0.3">
      <c r="A7" s="17" t="s">
        <v>8</v>
      </c>
      <c r="B7" s="17" t="s">
        <v>9</v>
      </c>
      <c r="C7" s="17" t="s">
        <v>10</v>
      </c>
      <c r="D7" s="17" t="s">
        <v>11</v>
      </c>
      <c r="E7" s="17" t="s">
        <v>12</v>
      </c>
      <c r="F7" s="17" t="s">
        <v>13</v>
      </c>
      <c r="G7" s="17" t="s">
        <v>14</v>
      </c>
      <c r="H7" s="17" t="s">
        <v>97</v>
      </c>
      <c r="I7" s="17" t="s">
        <v>98</v>
      </c>
      <c r="J7" s="17" t="s">
        <v>15</v>
      </c>
      <c r="K7" s="136" t="s">
        <v>95</v>
      </c>
      <c r="L7" s="17" t="s">
        <v>107</v>
      </c>
      <c r="M7" s="140" t="s">
        <v>108</v>
      </c>
      <c r="N7" s="141" t="s">
        <v>106</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6" t="s">
        <v>31</v>
      </c>
      <c r="AE7" s="96" t="s">
        <v>32</v>
      </c>
      <c r="AF7" s="97" t="s">
        <v>33</v>
      </c>
      <c r="AG7" s="96" t="s">
        <v>96</v>
      </c>
      <c r="AH7" s="112"/>
      <c r="AI7" s="97" t="s">
        <v>34</v>
      </c>
      <c r="AJ7" s="95" t="s">
        <v>35</v>
      </c>
      <c r="AK7" s="143" t="s">
        <v>36</v>
      </c>
    </row>
    <row r="8" spans="1:44" ht="84.9" customHeight="1" x14ac:dyDescent="0.3">
      <c r="A8" s="157">
        <v>200402</v>
      </c>
      <c r="B8" s="159" t="s">
        <v>37</v>
      </c>
      <c r="C8" s="21" t="s">
        <v>38</v>
      </c>
      <c r="D8" s="22" t="s">
        <v>39</v>
      </c>
      <c r="E8" s="23" t="s">
        <v>40</v>
      </c>
      <c r="F8" s="127">
        <v>1</v>
      </c>
      <c r="G8" s="82" t="s">
        <v>41</v>
      </c>
      <c r="H8" s="71">
        <v>0.18</v>
      </c>
      <c r="I8" s="71">
        <v>0.18</v>
      </c>
      <c r="J8" s="71">
        <v>0.35</v>
      </c>
      <c r="K8" s="26">
        <v>0.35</v>
      </c>
      <c r="L8" s="137">
        <v>0.24</v>
      </c>
      <c r="M8" s="138">
        <v>0.24</v>
      </c>
      <c r="N8" s="129">
        <v>0.23</v>
      </c>
      <c r="O8" s="24">
        <v>5.0000000000000001E-3</v>
      </c>
      <c r="P8" s="84">
        <v>0.02</v>
      </c>
      <c r="Q8" s="84"/>
      <c r="R8" s="84"/>
      <c r="S8" s="84"/>
      <c r="T8" s="84"/>
      <c r="U8" s="26">
        <f>(O8+P8+Q8+R8+S8+T8)</f>
        <v>2.5000000000000001E-2</v>
      </c>
      <c r="V8" s="80">
        <f>(U8/N8)/4</f>
        <v>2.717391304347826E-2</v>
      </c>
      <c r="W8" s="66"/>
      <c r="X8" s="66"/>
      <c r="Y8" s="66"/>
      <c r="Z8" s="84"/>
      <c r="AA8" s="66"/>
      <c r="AB8" s="67"/>
      <c r="AC8" s="111">
        <f t="shared" ref="AC8:AC20" si="0">SUM(W8:AB8)</f>
        <v>0</v>
      </c>
      <c r="AD8" s="87">
        <f>AC8/N8</f>
        <v>0</v>
      </c>
      <c r="AE8" s="126">
        <f>AC8+U8</f>
        <v>2.5000000000000001E-2</v>
      </c>
      <c r="AF8" s="99">
        <f>AE8/N8</f>
        <v>0.10869565217391304</v>
      </c>
      <c r="AG8" s="105">
        <f>I8+K8+AH8</f>
        <v>0.55000000000000004</v>
      </c>
      <c r="AH8" s="113">
        <f>((AE8/30)*24)</f>
        <v>0.02</v>
      </c>
      <c r="AI8" s="103">
        <f>AG8/F8</f>
        <v>0.55000000000000004</v>
      </c>
      <c r="AJ8" s="104" t="s">
        <v>99</v>
      </c>
      <c r="AK8" s="144" t="s">
        <v>114</v>
      </c>
    </row>
    <row r="9" spans="1:44" ht="48" customHeight="1" x14ac:dyDescent="0.3">
      <c r="A9" s="158"/>
      <c r="B9" s="160"/>
      <c r="C9" s="21" t="s">
        <v>42</v>
      </c>
      <c r="D9" s="22" t="s">
        <v>43</v>
      </c>
      <c r="E9" s="23" t="s">
        <v>40</v>
      </c>
      <c r="F9" s="127">
        <v>1</v>
      </c>
      <c r="G9" s="82" t="s">
        <v>41</v>
      </c>
      <c r="H9" s="71">
        <v>1</v>
      </c>
      <c r="I9" s="71">
        <v>1</v>
      </c>
      <c r="J9" s="71">
        <v>1</v>
      </c>
      <c r="K9" s="26">
        <v>1</v>
      </c>
      <c r="L9" s="71">
        <v>1</v>
      </c>
      <c r="M9" s="26">
        <v>1</v>
      </c>
      <c r="N9" s="129">
        <v>1</v>
      </c>
      <c r="O9" s="125">
        <v>0.02</v>
      </c>
      <c r="P9" s="24">
        <v>0.06</v>
      </c>
      <c r="Q9" s="24"/>
      <c r="R9" s="24"/>
      <c r="S9" s="24"/>
      <c r="T9" s="24"/>
      <c r="U9" s="26">
        <f>(O9+P9+Q9+R9+S9+T9)</f>
        <v>0.08</v>
      </c>
      <c r="V9" s="28">
        <f>U9/N9</f>
        <v>0.08</v>
      </c>
      <c r="W9" s="66"/>
      <c r="X9" s="66"/>
      <c r="Y9" s="66"/>
      <c r="Z9" s="125"/>
      <c r="AA9" s="67"/>
      <c r="AB9" s="67"/>
      <c r="AC9" s="110">
        <f t="shared" si="0"/>
        <v>0</v>
      </c>
      <c r="AD9" s="88">
        <f>AC9/N9</f>
        <v>0</v>
      </c>
      <c r="AE9" s="98">
        <f t="shared" ref="AE9:AE10" si="1">AC9+U9</f>
        <v>0.08</v>
      </c>
      <c r="AF9" s="99">
        <f>AE9/N9</f>
        <v>0.08</v>
      </c>
      <c r="AG9" s="105">
        <f>(I9+K9+AH9)/4</f>
        <v>0.52083333333333337</v>
      </c>
      <c r="AH9" s="113">
        <f>((AE9/96)*100)</f>
        <v>8.3333333333333343E-2</v>
      </c>
      <c r="AI9" s="103">
        <f>AG9/F9</f>
        <v>0.52083333333333337</v>
      </c>
      <c r="AJ9" s="104" t="s">
        <v>99</v>
      </c>
      <c r="AK9" s="145" t="s">
        <v>115</v>
      </c>
    </row>
    <row r="10" spans="1:44" ht="78" customHeight="1" x14ac:dyDescent="0.3">
      <c r="A10" s="161">
        <v>200403</v>
      </c>
      <c r="B10" s="163" t="s">
        <v>44</v>
      </c>
      <c r="C10" s="21" t="s">
        <v>45</v>
      </c>
      <c r="D10" s="29" t="s">
        <v>46</v>
      </c>
      <c r="E10" s="23" t="s">
        <v>47</v>
      </c>
      <c r="F10" s="128">
        <v>200</v>
      </c>
      <c r="G10" s="82" t="s">
        <v>41</v>
      </c>
      <c r="H10" s="75">
        <v>0</v>
      </c>
      <c r="I10" s="75">
        <v>0</v>
      </c>
      <c r="J10" s="72">
        <v>0</v>
      </c>
      <c r="K10" s="77">
        <v>0</v>
      </c>
      <c r="L10" s="72">
        <v>0</v>
      </c>
      <c r="M10" s="77">
        <v>0</v>
      </c>
      <c r="N10" s="130">
        <v>0</v>
      </c>
      <c r="O10" s="30">
        <v>0</v>
      </c>
      <c r="P10" s="30">
        <v>0</v>
      </c>
      <c r="Q10" s="30"/>
      <c r="R10" s="30"/>
      <c r="S10" s="30"/>
      <c r="T10" s="30"/>
      <c r="U10" s="31">
        <f>O10+P10+Q10+R10+S10</f>
        <v>0</v>
      </c>
      <c r="V10" s="32">
        <v>0</v>
      </c>
      <c r="W10" s="33"/>
      <c r="X10" s="33"/>
      <c r="Y10" s="33"/>
      <c r="Z10" s="33"/>
      <c r="AA10" s="33"/>
      <c r="AB10" s="33"/>
      <c r="AC10" s="77">
        <f t="shared" si="0"/>
        <v>0</v>
      </c>
      <c r="AD10" s="124">
        <v>0</v>
      </c>
      <c r="AE10" s="100">
        <f t="shared" si="1"/>
        <v>0</v>
      </c>
      <c r="AF10" s="99">
        <v>0</v>
      </c>
      <c r="AG10" s="117">
        <f t="shared" ref="AG10:AG22" si="2">I10+K10+AE10</f>
        <v>0</v>
      </c>
      <c r="AH10" s="114"/>
      <c r="AI10" s="107">
        <v>0</v>
      </c>
      <c r="AJ10" s="118" t="s">
        <v>100</v>
      </c>
      <c r="AK10" s="146" t="s">
        <v>116</v>
      </c>
      <c r="AL10" s="68"/>
      <c r="AM10" s="68"/>
      <c r="AN10" s="68"/>
      <c r="AO10" s="68"/>
      <c r="AP10" s="68"/>
      <c r="AQ10" s="68"/>
      <c r="AR10" s="68"/>
    </row>
    <row r="11" spans="1:44" ht="72" customHeight="1" x14ac:dyDescent="0.3">
      <c r="A11" s="162"/>
      <c r="B11" s="164"/>
      <c r="C11" s="21" t="s">
        <v>48</v>
      </c>
      <c r="D11" s="29" t="s">
        <v>49</v>
      </c>
      <c r="E11" s="23" t="s">
        <v>47</v>
      </c>
      <c r="F11" s="128">
        <v>8000</v>
      </c>
      <c r="G11" s="82" t="s">
        <v>41</v>
      </c>
      <c r="H11" s="75">
        <v>0</v>
      </c>
      <c r="I11" s="75">
        <v>0</v>
      </c>
      <c r="J11" s="72">
        <v>1000</v>
      </c>
      <c r="K11" s="77">
        <v>2483</v>
      </c>
      <c r="L11" s="72">
        <v>3500</v>
      </c>
      <c r="M11" s="77">
        <v>1209</v>
      </c>
      <c r="N11" s="130">
        <v>1777</v>
      </c>
      <c r="O11" s="30">
        <v>0</v>
      </c>
      <c r="P11" s="30">
        <v>0</v>
      </c>
      <c r="Q11" s="30"/>
      <c r="R11" s="30"/>
      <c r="S11" s="30"/>
      <c r="T11" s="30"/>
      <c r="U11" s="31">
        <f>O11+P11+Q11+R11+S11+T11</f>
        <v>0</v>
      </c>
      <c r="V11" s="32">
        <f t="shared" ref="V11:V16" si="3">U11/N11</f>
        <v>0</v>
      </c>
      <c r="W11" s="33"/>
      <c r="X11" s="33"/>
      <c r="Y11" s="79"/>
      <c r="Z11" s="79"/>
      <c r="AA11" s="33"/>
      <c r="AB11" s="33"/>
      <c r="AC11" s="77">
        <f t="shared" si="0"/>
        <v>0</v>
      </c>
      <c r="AD11" s="89">
        <f t="shared" ref="AD11" si="4">AC11/N11</f>
        <v>0</v>
      </c>
      <c r="AE11" s="100">
        <f t="shared" ref="AE11:AE22" si="5">AC11+U11</f>
        <v>0</v>
      </c>
      <c r="AF11" s="99">
        <f t="shared" ref="AF11:AF22" si="6">AE11/N11</f>
        <v>0</v>
      </c>
      <c r="AG11" s="117">
        <f t="shared" si="2"/>
        <v>2483</v>
      </c>
      <c r="AH11" s="114"/>
      <c r="AI11" s="102">
        <f>AG11/F11</f>
        <v>0.31037500000000001</v>
      </c>
      <c r="AJ11" s="119" t="s">
        <v>101</v>
      </c>
      <c r="AK11" s="146" t="s">
        <v>109</v>
      </c>
      <c r="AL11" s="68"/>
      <c r="AM11" s="68"/>
      <c r="AN11" s="68"/>
      <c r="AO11" s="68"/>
      <c r="AP11" s="68"/>
      <c r="AQ11" s="68"/>
      <c r="AR11" s="68"/>
    </row>
    <row r="12" spans="1:44" ht="72" customHeight="1" x14ac:dyDescent="0.3">
      <c r="A12" s="162"/>
      <c r="B12" s="164"/>
      <c r="C12" s="21" t="s">
        <v>50</v>
      </c>
      <c r="D12" s="29" t="s">
        <v>51</v>
      </c>
      <c r="E12" s="23" t="s">
        <v>47</v>
      </c>
      <c r="F12" s="128">
        <v>1000</v>
      </c>
      <c r="G12" s="82" t="s">
        <v>41</v>
      </c>
      <c r="H12" s="75">
        <v>0</v>
      </c>
      <c r="I12" s="75">
        <v>0</v>
      </c>
      <c r="J12" s="72">
        <v>162</v>
      </c>
      <c r="K12" s="77">
        <v>124</v>
      </c>
      <c r="L12" s="72">
        <v>468</v>
      </c>
      <c r="M12" s="77">
        <v>50</v>
      </c>
      <c r="N12" s="130">
        <v>419</v>
      </c>
      <c r="O12" s="30">
        <v>3</v>
      </c>
      <c r="P12" s="30">
        <v>39</v>
      </c>
      <c r="Q12" s="30"/>
      <c r="R12" s="30"/>
      <c r="S12" s="30"/>
      <c r="T12" s="30"/>
      <c r="U12" s="31">
        <f>O12+P12+Q12+R12+S12+T12</f>
        <v>42</v>
      </c>
      <c r="V12" s="32">
        <f>U12/N12</f>
        <v>0.10023866348448687</v>
      </c>
      <c r="W12" s="33"/>
      <c r="X12" s="30"/>
      <c r="Y12" s="30"/>
      <c r="Z12" s="30"/>
      <c r="AA12" s="30"/>
      <c r="AB12" s="33"/>
      <c r="AC12" s="77">
        <f t="shared" si="0"/>
        <v>0</v>
      </c>
      <c r="AD12" s="89">
        <f>AC12/N12</f>
        <v>0</v>
      </c>
      <c r="AE12" s="100">
        <f t="shared" si="5"/>
        <v>42</v>
      </c>
      <c r="AF12" s="99">
        <f t="shared" si="6"/>
        <v>0.10023866348448687</v>
      </c>
      <c r="AG12" s="117">
        <f t="shared" si="2"/>
        <v>166</v>
      </c>
      <c r="AH12" s="114"/>
      <c r="AI12" s="102">
        <f>AG12/F12</f>
        <v>0.16600000000000001</v>
      </c>
      <c r="AJ12" s="118" t="s">
        <v>100</v>
      </c>
      <c r="AK12" s="146" t="s">
        <v>117</v>
      </c>
      <c r="AL12" s="68"/>
      <c r="AM12" s="68"/>
      <c r="AN12" s="68"/>
      <c r="AO12" s="68"/>
      <c r="AP12" s="68"/>
      <c r="AQ12" s="68"/>
      <c r="AR12" s="68"/>
    </row>
    <row r="13" spans="1:44" ht="75.900000000000006" customHeight="1" x14ac:dyDescent="0.3">
      <c r="A13" s="162"/>
      <c r="B13" s="165"/>
      <c r="C13" s="21" t="s">
        <v>52</v>
      </c>
      <c r="D13" s="29" t="s">
        <v>53</v>
      </c>
      <c r="E13" s="23" t="s">
        <v>47</v>
      </c>
      <c r="F13" s="128">
        <v>4720</v>
      </c>
      <c r="G13" s="82" t="s">
        <v>41</v>
      </c>
      <c r="H13" s="75">
        <v>940</v>
      </c>
      <c r="I13" s="75">
        <v>260</v>
      </c>
      <c r="J13" s="72">
        <v>379</v>
      </c>
      <c r="K13" s="78">
        <v>478</v>
      </c>
      <c r="L13" s="72">
        <v>1142</v>
      </c>
      <c r="M13" s="77">
        <v>84</v>
      </c>
      <c r="N13" s="130">
        <v>2065</v>
      </c>
      <c r="O13" s="30">
        <v>1</v>
      </c>
      <c r="P13" s="30">
        <v>50</v>
      </c>
      <c r="Q13" s="30"/>
      <c r="R13" s="30"/>
      <c r="S13" s="30"/>
      <c r="T13" s="30"/>
      <c r="U13" s="31">
        <f>O13+P13+Q13+R13+S13+T13</f>
        <v>51</v>
      </c>
      <c r="V13" s="32">
        <f t="shared" si="3"/>
        <v>2.4697336561743343E-2</v>
      </c>
      <c r="W13" s="33"/>
      <c r="X13" s="30"/>
      <c r="Y13" s="79"/>
      <c r="Z13" s="79"/>
      <c r="AA13" s="79"/>
      <c r="AB13" s="33"/>
      <c r="AC13" s="77">
        <f>SUM(W13:AB13)</f>
        <v>0</v>
      </c>
      <c r="AD13" s="90">
        <f>AC13/N13</f>
        <v>0</v>
      </c>
      <c r="AE13" s="100">
        <f t="shared" si="5"/>
        <v>51</v>
      </c>
      <c r="AF13" s="99">
        <f t="shared" si="6"/>
        <v>2.4697336561743343E-2</v>
      </c>
      <c r="AG13" s="117">
        <f t="shared" si="2"/>
        <v>789</v>
      </c>
      <c r="AH13" s="114"/>
      <c r="AI13" s="102">
        <f>AG13/F13</f>
        <v>0.16716101694915253</v>
      </c>
      <c r="AJ13" s="120" t="s">
        <v>100</v>
      </c>
      <c r="AK13" s="145" t="s">
        <v>118</v>
      </c>
      <c r="AL13" s="85"/>
      <c r="AM13" s="68"/>
      <c r="AN13" s="68"/>
      <c r="AO13" s="68"/>
      <c r="AP13" s="68"/>
      <c r="AQ13" s="68"/>
      <c r="AR13" s="68"/>
    </row>
    <row r="14" spans="1:44" ht="57" customHeight="1" thickBot="1" x14ac:dyDescent="0.35">
      <c r="A14" s="166">
        <v>200404</v>
      </c>
      <c r="B14" s="169" t="s">
        <v>54</v>
      </c>
      <c r="C14" s="34" t="s">
        <v>55</v>
      </c>
      <c r="D14" s="29" t="s">
        <v>56</v>
      </c>
      <c r="E14" s="23" t="s">
        <v>47</v>
      </c>
      <c r="F14" s="83">
        <v>7527</v>
      </c>
      <c r="G14" s="83" t="s">
        <v>41</v>
      </c>
      <c r="H14" s="78">
        <v>1327</v>
      </c>
      <c r="I14" s="123">
        <v>1724</v>
      </c>
      <c r="J14" s="73">
        <v>800</v>
      </c>
      <c r="K14" s="78">
        <v>696</v>
      </c>
      <c r="L14" s="73">
        <v>1267</v>
      </c>
      <c r="M14" s="78">
        <v>1144</v>
      </c>
      <c r="N14" s="131">
        <v>1424</v>
      </c>
      <c r="O14" s="25">
        <v>0</v>
      </c>
      <c r="P14" s="133">
        <v>1423</v>
      </c>
      <c r="Q14" s="25"/>
      <c r="R14" s="25"/>
      <c r="S14" s="30"/>
      <c r="T14" s="30"/>
      <c r="U14" s="35">
        <f t="shared" ref="U14:U20" si="7">O14+P14+Q14+R14+S14+T14</f>
        <v>1423</v>
      </c>
      <c r="V14" s="80">
        <f t="shared" si="3"/>
        <v>0.9992977528089888</v>
      </c>
      <c r="W14" s="36"/>
      <c r="X14" s="36"/>
      <c r="Y14" s="36"/>
      <c r="Z14" s="36"/>
      <c r="AA14" s="36"/>
      <c r="AB14" s="36"/>
      <c r="AC14" s="35">
        <f t="shared" si="0"/>
        <v>0</v>
      </c>
      <c r="AD14" s="91">
        <f>AC14/N14</f>
        <v>0</v>
      </c>
      <c r="AE14" s="100">
        <f t="shared" si="5"/>
        <v>1423</v>
      </c>
      <c r="AF14" s="99">
        <f t="shared" si="6"/>
        <v>0.9992977528089888</v>
      </c>
      <c r="AG14" s="117">
        <f t="shared" si="2"/>
        <v>3843</v>
      </c>
      <c r="AH14" s="114"/>
      <c r="AI14" s="102">
        <f>+AG14/F14</f>
        <v>0.51056197688322036</v>
      </c>
      <c r="AJ14" s="104" t="s">
        <v>57</v>
      </c>
      <c r="AK14" s="145" t="s">
        <v>119</v>
      </c>
      <c r="AL14" s="85"/>
    </row>
    <row r="15" spans="1:44" ht="66" customHeight="1" x14ac:dyDescent="0.3">
      <c r="A15" s="167"/>
      <c r="B15" s="170"/>
      <c r="C15" s="34" t="s">
        <v>58</v>
      </c>
      <c r="D15" s="29" t="s">
        <v>59</v>
      </c>
      <c r="E15" s="23" t="s">
        <v>47</v>
      </c>
      <c r="F15" s="128">
        <v>300</v>
      </c>
      <c r="G15" s="83" t="s">
        <v>41</v>
      </c>
      <c r="H15" s="78">
        <v>0</v>
      </c>
      <c r="I15" s="123">
        <v>0</v>
      </c>
      <c r="J15" s="72" t="s">
        <v>60</v>
      </c>
      <c r="K15" s="77">
        <v>2</v>
      </c>
      <c r="L15" s="72">
        <v>150</v>
      </c>
      <c r="M15" s="77">
        <v>65</v>
      </c>
      <c r="N15" s="130">
        <v>113</v>
      </c>
      <c r="O15" s="30">
        <v>0</v>
      </c>
      <c r="P15" s="30">
        <v>0</v>
      </c>
      <c r="Q15" s="30"/>
      <c r="R15" s="30"/>
      <c r="S15" s="30"/>
      <c r="T15" s="30"/>
      <c r="U15" s="31">
        <f t="shared" si="7"/>
        <v>0</v>
      </c>
      <c r="V15" s="81">
        <v>0</v>
      </c>
      <c r="W15" s="30"/>
      <c r="X15" s="30"/>
      <c r="Y15" s="30"/>
      <c r="Z15" s="30"/>
      <c r="AA15" s="30"/>
      <c r="AB15" s="36"/>
      <c r="AC15" s="35">
        <f t="shared" si="0"/>
        <v>0</v>
      </c>
      <c r="AD15" s="92">
        <v>0</v>
      </c>
      <c r="AE15" s="100">
        <f t="shared" si="5"/>
        <v>0</v>
      </c>
      <c r="AF15" s="99">
        <f t="shared" si="6"/>
        <v>0</v>
      </c>
      <c r="AG15" s="117">
        <f t="shared" si="2"/>
        <v>2</v>
      </c>
      <c r="AH15" s="114"/>
      <c r="AI15" s="102">
        <f>+AG15/F15</f>
        <v>6.6666666666666671E-3</v>
      </c>
      <c r="AJ15" s="104" t="s">
        <v>57</v>
      </c>
      <c r="AK15" s="144" t="s">
        <v>120</v>
      </c>
      <c r="AL15" s="85"/>
    </row>
    <row r="16" spans="1:44" ht="83.1" customHeight="1" x14ac:dyDescent="0.3">
      <c r="A16" s="167"/>
      <c r="B16" s="170"/>
      <c r="C16" s="34" t="s">
        <v>61</v>
      </c>
      <c r="D16" s="29" t="s">
        <v>62</v>
      </c>
      <c r="E16" s="23" t="s">
        <v>47</v>
      </c>
      <c r="F16" s="83">
        <v>1500</v>
      </c>
      <c r="G16" s="83" t="s">
        <v>41</v>
      </c>
      <c r="H16" s="78">
        <v>0</v>
      </c>
      <c r="I16" s="123">
        <v>0</v>
      </c>
      <c r="J16" s="73">
        <v>150</v>
      </c>
      <c r="K16" s="78">
        <v>555</v>
      </c>
      <c r="L16" s="73">
        <v>370</v>
      </c>
      <c r="M16" s="78">
        <v>370</v>
      </c>
      <c r="N16" s="131">
        <v>75</v>
      </c>
      <c r="O16" s="25">
        <v>0</v>
      </c>
      <c r="P16" s="133">
        <v>75</v>
      </c>
      <c r="Q16" s="25"/>
      <c r="R16" s="25"/>
      <c r="S16" s="30"/>
      <c r="T16" s="30"/>
      <c r="U16" s="35">
        <f t="shared" si="7"/>
        <v>75</v>
      </c>
      <c r="V16" s="80">
        <f t="shared" si="3"/>
        <v>1</v>
      </c>
      <c r="W16" s="36"/>
      <c r="X16" s="36"/>
      <c r="Y16" s="36"/>
      <c r="Z16" s="36"/>
      <c r="AA16" s="36"/>
      <c r="AB16" s="36"/>
      <c r="AC16" s="35">
        <f t="shared" si="0"/>
        <v>0</v>
      </c>
      <c r="AD16" s="91">
        <f>AC16/N16</f>
        <v>0</v>
      </c>
      <c r="AE16" s="100">
        <f t="shared" si="5"/>
        <v>75</v>
      </c>
      <c r="AF16" s="99">
        <f t="shared" si="6"/>
        <v>1</v>
      </c>
      <c r="AG16" s="117">
        <f t="shared" si="2"/>
        <v>630</v>
      </c>
      <c r="AH16" s="114"/>
      <c r="AI16" s="101">
        <f t="shared" ref="AI16:AI22" si="8">AG16/F16</f>
        <v>0.42</v>
      </c>
      <c r="AJ16" s="104" t="s">
        <v>57</v>
      </c>
      <c r="AK16" s="144" t="s">
        <v>121</v>
      </c>
      <c r="AL16" s="85"/>
    </row>
    <row r="17" spans="1:38" ht="59.1" customHeight="1" x14ac:dyDescent="0.3">
      <c r="A17" s="168"/>
      <c r="B17" s="171"/>
      <c r="C17" s="34" t="s">
        <v>63</v>
      </c>
      <c r="D17" s="29" t="s">
        <v>64</v>
      </c>
      <c r="E17" s="23" t="s">
        <v>47</v>
      </c>
      <c r="F17" s="83">
        <v>1500</v>
      </c>
      <c r="G17" s="83" t="s">
        <v>41</v>
      </c>
      <c r="H17" s="78">
        <v>0</v>
      </c>
      <c r="I17" s="123">
        <v>0</v>
      </c>
      <c r="J17" s="73">
        <v>150</v>
      </c>
      <c r="K17" s="78">
        <v>579</v>
      </c>
      <c r="L17" s="73">
        <v>400</v>
      </c>
      <c r="M17" s="78">
        <v>400</v>
      </c>
      <c r="N17" s="131">
        <v>71</v>
      </c>
      <c r="O17" s="25">
        <v>0</v>
      </c>
      <c r="P17" s="133">
        <v>71</v>
      </c>
      <c r="Q17" s="25"/>
      <c r="R17" s="25"/>
      <c r="S17" s="30"/>
      <c r="T17" s="30"/>
      <c r="U17" s="35">
        <f t="shared" si="7"/>
        <v>71</v>
      </c>
      <c r="V17" s="80">
        <f>U17/N17</f>
        <v>1</v>
      </c>
      <c r="W17" s="36"/>
      <c r="X17" s="36"/>
      <c r="Y17" s="36"/>
      <c r="Z17" s="36"/>
      <c r="AA17" s="36"/>
      <c r="AB17" s="36"/>
      <c r="AC17" s="35">
        <f t="shared" si="0"/>
        <v>0</v>
      </c>
      <c r="AD17" s="91">
        <f t="shared" ref="AD17:AD21" si="9">AC17/N17</f>
        <v>0</v>
      </c>
      <c r="AE17" s="100">
        <f t="shared" si="5"/>
        <v>71</v>
      </c>
      <c r="AF17" s="99">
        <f t="shared" si="6"/>
        <v>1</v>
      </c>
      <c r="AG17" s="117">
        <f t="shared" si="2"/>
        <v>650</v>
      </c>
      <c r="AH17" s="114"/>
      <c r="AI17" s="101">
        <f t="shared" si="8"/>
        <v>0.43333333333333335</v>
      </c>
      <c r="AJ17" s="104" t="s">
        <v>57</v>
      </c>
      <c r="AK17" s="146" t="s">
        <v>122</v>
      </c>
      <c r="AL17" s="85"/>
    </row>
    <row r="18" spans="1:38" ht="65.099999999999994" customHeight="1" thickBot="1" x14ac:dyDescent="0.35">
      <c r="A18" s="37">
        <v>200405</v>
      </c>
      <c r="B18" s="38" t="s">
        <v>65</v>
      </c>
      <c r="C18" s="34" t="s">
        <v>66</v>
      </c>
      <c r="D18" s="29" t="s">
        <v>67</v>
      </c>
      <c r="E18" s="23" t="s">
        <v>47</v>
      </c>
      <c r="F18" s="82">
        <v>3</v>
      </c>
      <c r="G18" s="82" t="s">
        <v>41</v>
      </c>
      <c r="H18" s="75">
        <v>0</v>
      </c>
      <c r="I18" s="75">
        <v>0</v>
      </c>
      <c r="J18" s="74">
        <v>1</v>
      </c>
      <c r="K18" s="75">
        <v>5</v>
      </c>
      <c r="L18" s="74">
        <v>1</v>
      </c>
      <c r="M18" s="75">
        <v>0</v>
      </c>
      <c r="N18" s="132">
        <v>2</v>
      </c>
      <c r="O18" s="25">
        <v>0</v>
      </c>
      <c r="P18" s="133">
        <v>0</v>
      </c>
      <c r="Q18" s="25"/>
      <c r="R18" s="25"/>
      <c r="S18" s="30"/>
      <c r="T18" s="30"/>
      <c r="U18" s="35">
        <f t="shared" si="7"/>
        <v>0</v>
      </c>
      <c r="V18" s="32">
        <f>U18/F18</f>
        <v>0</v>
      </c>
      <c r="W18" s="36"/>
      <c r="X18" s="39"/>
      <c r="Y18" s="39"/>
      <c r="Z18" s="39"/>
      <c r="AA18" s="39"/>
      <c r="AB18" s="39"/>
      <c r="AC18" s="35">
        <f t="shared" si="0"/>
        <v>0</v>
      </c>
      <c r="AD18" s="90">
        <f t="shared" si="9"/>
        <v>0</v>
      </c>
      <c r="AE18" s="100">
        <f t="shared" si="5"/>
        <v>0</v>
      </c>
      <c r="AF18" s="99">
        <f t="shared" si="6"/>
        <v>0</v>
      </c>
      <c r="AG18" s="106">
        <f t="shared" si="2"/>
        <v>5</v>
      </c>
      <c r="AH18" s="114"/>
      <c r="AI18" s="103">
        <f t="shared" si="8"/>
        <v>1.6666666666666667</v>
      </c>
      <c r="AJ18" s="121" t="s">
        <v>102</v>
      </c>
      <c r="AK18" s="144" t="s">
        <v>123</v>
      </c>
      <c r="AL18" s="85"/>
    </row>
    <row r="19" spans="1:38" ht="72" customHeight="1" thickBot="1" x14ac:dyDescent="0.35">
      <c r="A19" s="40">
        <v>200406</v>
      </c>
      <c r="B19" s="41" t="s">
        <v>68</v>
      </c>
      <c r="C19" s="34" t="s">
        <v>69</v>
      </c>
      <c r="D19" s="29" t="s">
        <v>70</v>
      </c>
      <c r="E19" s="23" t="s">
        <v>47</v>
      </c>
      <c r="F19" s="83">
        <v>6400</v>
      </c>
      <c r="G19" s="82" t="s">
        <v>41</v>
      </c>
      <c r="H19" s="75">
        <v>300</v>
      </c>
      <c r="I19" s="75">
        <v>335</v>
      </c>
      <c r="J19" s="75">
        <v>1034</v>
      </c>
      <c r="K19" s="75">
        <v>992</v>
      </c>
      <c r="L19" s="75">
        <v>2100</v>
      </c>
      <c r="M19" s="75">
        <v>950</v>
      </c>
      <c r="N19" s="133">
        <v>1563</v>
      </c>
      <c r="O19" s="25">
        <v>62</v>
      </c>
      <c r="P19" s="133">
        <v>0</v>
      </c>
      <c r="Q19" s="25"/>
      <c r="R19" s="25"/>
      <c r="S19" s="30"/>
      <c r="T19" s="30"/>
      <c r="U19" s="35">
        <f t="shared" si="7"/>
        <v>62</v>
      </c>
      <c r="V19" s="32">
        <f>U19/N19</f>
        <v>3.9667306461932179E-2</v>
      </c>
      <c r="W19" s="39"/>
      <c r="X19" s="39"/>
      <c r="Y19" s="39"/>
      <c r="Z19" s="39"/>
      <c r="AA19" s="39"/>
      <c r="AB19" s="39"/>
      <c r="AC19" s="35">
        <f t="shared" si="0"/>
        <v>0</v>
      </c>
      <c r="AD19" s="90">
        <f t="shared" si="9"/>
        <v>0</v>
      </c>
      <c r="AE19" s="100">
        <f t="shared" si="5"/>
        <v>62</v>
      </c>
      <c r="AF19" s="99">
        <f t="shared" si="6"/>
        <v>3.9667306461932179E-2</v>
      </c>
      <c r="AG19" s="106">
        <f t="shared" si="2"/>
        <v>1389</v>
      </c>
      <c r="AH19" s="114"/>
      <c r="AI19" s="102">
        <f t="shared" si="8"/>
        <v>0.21703125000000001</v>
      </c>
      <c r="AJ19" s="104" t="s">
        <v>71</v>
      </c>
      <c r="AK19" s="147" t="s">
        <v>125</v>
      </c>
      <c r="AL19" s="85"/>
    </row>
    <row r="20" spans="1:38" ht="54" customHeight="1" x14ac:dyDescent="0.3">
      <c r="A20" s="42">
        <v>200407</v>
      </c>
      <c r="B20" s="43" t="s">
        <v>72</v>
      </c>
      <c r="C20" s="34" t="s">
        <v>73</v>
      </c>
      <c r="D20" s="29" t="s">
        <v>74</v>
      </c>
      <c r="E20" s="23" t="s">
        <v>47</v>
      </c>
      <c r="F20" s="83">
        <v>1030</v>
      </c>
      <c r="G20" s="82" t="s">
        <v>41</v>
      </c>
      <c r="H20" s="75">
        <v>357</v>
      </c>
      <c r="I20" s="75">
        <v>219</v>
      </c>
      <c r="J20" s="76">
        <v>120</v>
      </c>
      <c r="K20" s="75">
        <v>135</v>
      </c>
      <c r="L20" s="76">
        <v>325</v>
      </c>
      <c r="M20" s="75">
        <v>352</v>
      </c>
      <c r="N20" s="134">
        <v>325</v>
      </c>
      <c r="O20" s="25">
        <v>0</v>
      </c>
      <c r="P20" s="133">
        <v>3</v>
      </c>
      <c r="Q20" s="25"/>
      <c r="R20" s="25"/>
      <c r="S20" s="30"/>
      <c r="T20" s="30"/>
      <c r="U20" s="35">
        <f t="shared" si="7"/>
        <v>3</v>
      </c>
      <c r="V20" s="27">
        <f>U20/N20</f>
        <v>9.2307692307692316E-3</v>
      </c>
      <c r="W20" s="39"/>
      <c r="X20" s="39"/>
      <c r="Y20" s="39"/>
      <c r="Z20" s="39"/>
      <c r="AA20" s="39"/>
      <c r="AB20" s="39"/>
      <c r="AC20" s="35">
        <f t="shared" si="0"/>
        <v>0</v>
      </c>
      <c r="AD20" s="93">
        <f t="shared" si="9"/>
        <v>0</v>
      </c>
      <c r="AE20" s="100">
        <f t="shared" si="5"/>
        <v>3</v>
      </c>
      <c r="AF20" s="99">
        <f t="shared" si="6"/>
        <v>9.2307692307692316E-3</v>
      </c>
      <c r="AG20" s="106">
        <f t="shared" si="2"/>
        <v>357</v>
      </c>
      <c r="AH20" s="115"/>
      <c r="AI20" s="103">
        <f t="shared" si="8"/>
        <v>0.34660194174757281</v>
      </c>
      <c r="AJ20" s="122" t="s">
        <v>103</v>
      </c>
      <c r="AK20" s="147" t="s">
        <v>124</v>
      </c>
      <c r="AL20" s="85"/>
    </row>
    <row r="21" spans="1:38" ht="76.2" customHeight="1" x14ac:dyDescent="0.3">
      <c r="A21" s="150" t="s">
        <v>75</v>
      </c>
      <c r="B21" s="151"/>
      <c r="C21" s="34" t="s">
        <v>76</v>
      </c>
      <c r="D21" s="29" t="s">
        <v>77</v>
      </c>
      <c r="E21" s="23" t="s">
        <v>47</v>
      </c>
      <c r="F21" s="83">
        <v>5720</v>
      </c>
      <c r="G21" s="82" t="s">
        <v>41</v>
      </c>
      <c r="H21" s="75">
        <v>940</v>
      </c>
      <c r="I21" s="75">
        <v>467</v>
      </c>
      <c r="J21" s="76">
        <v>1430</v>
      </c>
      <c r="K21" s="75">
        <v>61</v>
      </c>
      <c r="L21" s="76">
        <v>2300</v>
      </c>
      <c r="M21" s="75">
        <v>446</v>
      </c>
      <c r="N21" s="134">
        <v>1131</v>
      </c>
      <c r="O21" s="25">
        <v>4</v>
      </c>
      <c r="P21" s="133">
        <v>4</v>
      </c>
      <c r="Q21" s="25"/>
      <c r="R21" s="25"/>
      <c r="S21" s="30"/>
      <c r="T21" s="30"/>
      <c r="U21" s="35">
        <f>O21+P21+Q21+R21+S21+T21</f>
        <v>8</v>
      </c>
      <c r="V21" s="32">
        <f>U21/N21</f>
        <v>7.073386383731211E-3</v>
      </c>
      <c r="W21" s="39"/>
      <c r="X21" s="39"/>
      <c r="Y21" s="39"/>
      <c r="Z21" s="39"/>
      <c r="AA21" s="39"/>
      <c r="AB21" s="39"/>
      <c r="AC21" s="35">
        <f>SUM(W21:AB21)</f>
        <v>0</v>
      </c>
      <c r="AD21" s="89">
        <f t="shared" si="9"/>
        <v>0</v>
      </c>
      <c r="AE21" s="100">
        <f t="shared" si="5"/>
        <v>8</v>
      </c>
      <c r="AF21" s="99">
        <f t="shared" si="6"/>
        <v>7.073386383731211E-3</v>
      </c>
      <c r="AG21" s="108">
        <f t="shared" si="2"/>
        <v>536</v>
      </c>
      <c r="AH21" s="115"/>
      <c r="AI21" s="102">
        <f t="shared" si="8"/>
        <v>9.37062937062937E-2</v>
      </c>
      <c r="AJ21" s="104" t="s">
        <v>78</v>
      </c>
      <c r="AK21" s="148" t="s">
        <v>112</v>
      </c>
      <c r="AL21" s="85"/>
    </row>
    <row r="22" spans="1:38" ht="76.2" customHeight="1" thickBot="1" x14ac:dyDescent="0.35">
      <c r="A22" s="150" t="s">
        <v>75</v>
      </c>
      <c r="B22" s="151"/>
      <c r="C22" s="34" t="s">
        <v>79</v>
      </c>
      <c r="D22" s="29" t="s">
        <v>80</v>
      </c>
      <c r="E22" s="23" t="s">
        <v>47</v>
      </c>
      <c r="F22" s="83">
        <v>19527</v>
      </c>
      <c r="G22" s="82" t="s">
        <v>41</v>
      </c>
      <c r="H22" s="75">
        <v>2430</v>
      </c>
      <c r="I22" s="78">
        <v>4953</v>
      </c>
      <c r="J22" s="76">
        <v>3064</v>
      </c>
      <c r="K22" s="75">
        <v>2508</v>
      </c>
      <c r="L22" s="76">
        <v>6629</v>
      </c>
      <c r="M22" s="75">
        <v>6013</v>
      </c>
      <c r="N22" s="134">
        <v>4683</v>
      </c>
      <c r="O22" s="25">
        <v>85</v>
      </c>
      <c r="P22" s="133">
        <v>94</v>
      </c>
      <c r="Q22" s="25"/>
      <c r="R22" s="25"/>
      <c r="S22" s="30"/>
      <c r="T22" s="30"/>
      <c r="U22" s="35">
        <f>SUM(O22:T22)</f>
        <v>179</v>
      </c>
      <c r="V22" s="32">
        <f>SUM(J22:T22)/F22</f>
        <v>1.1817483484406206</v>
      </c>
      <c r="W22" s="39"/>
      <c r="X22" s="39"/>
      <c r="Y22" s="39"/>
      <c r="Z22" s="39"/>
      <c r="AA22" s="39"/>
      <c r="AB22" s="39"/>
      <c r="AC22" s="35">
        <f>SUM(W22:AB22)</f>
        <v>0</v>
      </c>
      <c r="AD22" s="94">
        <f>AC22/N22</f>
        <v>0</v>
      </c>
      <c r="AE22" s="100">
        <f t="shared" si="5"/>
        <v>179</v>
      </c>
      <c r="AF22" s="99">
        <f t="shared" si="6"/>
        <v>3.8223361093316248E-2</v>
      </c>
      <c r="AG22" s="108">
        <f t="shared" si="2"/>
        <v>7640</v>
      </c>
      <c r="AH22" s="116"/>
      <c r="AI22" s="109">
        <f t="shared" si="8"/>
        <v>0.39125313668254214</v>
      </c>
      <c r="AJ22" s="104" t="s">
        <v>78</v>
      </c>
      <c r="AK22" s="142" t="s">
        <v>113</v>
      </c>
      <c r="AL22" s="85"/>
    </row>
    <row r="23" spans="1:38" x14ac:dyDescent="0.3">
      <c r="A23" s="44"/>
      <c r="B23" s="44"/>
      <c r="C23" s="45"/>
      <c r="D23" s="12"/>
      <c r="E23" s="12"/>
      <c r="F23" s="3"/>
      <c r="G23" s="3"/>
      <c r="H23" s="3"/>
      <c r="I23" s="3"/>
      <c r="J23" s="3"/>
      <c r="K23" s="3"/>
      <c r="L23" s="3"/>
      <c r="M23" s="3"/>
      <c r="N23" s="70"/>
      <c r="O23" s="3"/>
      <c r="P23" s="3"/>
      <c r="Q23" s="3"/>
      <c r="R23" s="3"/>
      <c r="S23" s="3"/>
      <c r="T23" s="3"/>
      <c r="U23" s="3"/>
      <c r="V23" s="46"/>
      <c r="W23" s="46"/>
      <c r="X23" s="46"/>
      <c r="Y23" s="46"/>
      <c r="Z23" s="46"/>
      <c r="AA23" s="46"/>
      <c r="AB23" s="46"/>
      <c r="AC23" s="46"/>
      <c r="AD23" s="46"/>
      <c r="AE23" s="46"/>
      <c r="AF23" s="46"/>
      <c r="AG23" s="3"/>
      <c r="AH23" s="3"/>
      <c r="AI23" s="46"/>
      <c r="AJ23" s="47"/>
      <c r="AK23" s="48"/>
    </row>
    <row r="24" spans="1:38" x14ac:dyDescent="0.3">
      <c r="A24" s="44"/>
      <c r="B24" s="44"/>
      <c r="C24" s="45"/>
      <c r="D24" s="12"/>
      <c r="E24" s="12"/>
      <c r="F24" s="3"/>
      <c r="G24" s="3"/>
      <c r="H24" s="3"/>
      <c r="I24" s="3"/>
      <c r="J24" s="3"/>
      <c r="K24" s="3"/>
      <c r="L24" s="3"/>
      <c r="M24" s="3"/>
      <c r="N24" s="70"/>
      <c r="O24" s="3"/>
      <c r="P24" s="3"/>
      <c r="Q24" s="3"/>
      <c r="R24" s="3"/>
      <c r="S24" s="3"/>
      <c r="T24" s="3"/>
      <c r="U24" s="3"/>
      <c r="V24" s="46"/>
      <c r="W24" s="46"/>
      <c r="X24" s="46"/>
      <c r="Y24" s="46"/>
      <c r="Z24" s="46"/>
      <c r="AA24" s="46"/>
      <c r="AB24" s="46"/>
      <c r="AC24" s="46"/>
      <c r="AD24" s="46"/>
      <c r="AE24" s="46"/>
      <c r="AF24" s="46"/>
      <c r="AG24" s="3"/>
      <c r="AH24" s="3"/>
      <c r="AI24" s="46"/>
      <c r="AJ24" s="47"/>
      <c r="AK24" s="48"/>
    </row>
    <row r="25" spans="1:38" x14ac:dyDescent="0.3">
      <c r="A25" s="44"/>
      <c r="B25" s="44"/>
      <c r="C25" s="45"/>
      <c r="D25" s="12"/>
      <c r="E25" s="12"/>
      <c r="F25" s="3"/>
      <c r="G25" s="3"/>
      <c r="H25" s="3"/>
      <c r="I25" s="3"/>
      <c r="J25" s="3"/>
      <c r="K25" s="3"/>
      <c r="L25" s="3"/>
      <c r="M25" s="3"/>
      <c r="N25" s="70"/>
      <c r="O25" s="3"/>
      <c r="P25" s="3"/>
      <c r="Q25" s="3"/>
      <c r="R25" s="3"/>
      <c r="S25" s="3"/>
      <c r="T25" s="3"/>
      <c r="U25" s="3"/>
      <c r="V25" s="46"/>
      <c r="W25" s="46"/>
      <c r="X25" s="46"/>
      <c r="Y25" s="46"/>
      <c r="Z25" s="46"/>
      <c r="AA25" s="46"/>
      <c r="AB25" s="46"/>
      <c r="AC25" s="46"/>
      <c r="AD25" s="46"/>
      <c r="AE25" s="46"/>
      <c r="AF25" s="46"/>
      <c r="AG25" s="3"/>
      <c r="AH25" s="3"/>
      <c r="AI25" s="46"/>
      <c r="AJ25" s="47"/>
      <c r="AK25" s="48"/>
    </row>
    <row r="26" spans="1:38" x14ac:dyDescent="0.3">
      <c r="A26" s="44"/>
      <c r="B26" s="44"/>
      <c r="C26" s="45"/>
      <c r="D26" s="12"/>
      <c r="E26" s="12"/>
      <c r="F26" s="3"/>
      <c r="G26" s="3"/>
      <c r="H26" s="3"/>
      <c r="I26" s="3"/>
      <c r="J26" s="3"/>
      <c r="K26" s="3"/>
      <c r="L26" s="3"/>
      <c r="M26" s="3"/>
      <c r="N26" s="70"/>
      <c r="O26" s="3"/>
      <c r="P26" s="3"/>
      <c r="Q26" s="3"/>
      <c r="R26" s="3"/>
      <c r="S26" s="3"/>
      <c r="T26" s="3"/>
      <c r="U26" s="3"/>
      <c r="V26" s="46"/>
      <c r="W26" s="46"/>
      <c r="X26" s="46"/>
      <c r="Y26" s="46"/>
      <c r="Z26" s="46"/>
      <c r="AA26" s="46"/>
      <c r="AB26" s="46"/>
      <c r="AC26" s="46"/>
      <c r="AD26" s="46"/>
      <c r="AE26" s="46"/>
      <c r="AF26" s="46"/>
      <c r="AG26" s="3"/>
      <c r="AH26" s="3"/>
      <c r="AI26" s="46"/>
      <c r="AJ26" s="47"/>
      <c r="AK26" s="48"/>
    </row>
    <row r="27" spans="1:38" x14ac:dyDescent="0.3">
      <c r="A27" s="44"/>
      <c r="B27" s="44"/>
      <c r="C27" s="45"/>
      <c r="D27" s="12"/>
      <c r="E27" s="12"/>
      <c r="F27" s="3"/>
      <c r="G27" s="3"/>
      <c r="H27" s="3"/>
      <c r="I27" s="3"/>
      <c r="J27" s="3"/>
      <c r="K27" s="3"/>
      <c r="L27" s="3"/>
      <c r="M27" s="3"/>
      <c r="N27" s="70"/>
      <c r="O27" s="3"/>
      <c r="P27" s="3"/>
      <c r="Q27" s="3"/>
      <c r="R27" s="3"/>
      <c r="S27" s="3"/>
      <c r="T27" s="3"/>
      <c r="U27" s="3"/>
      <c r="V27" s="46"/>
      <c r="W27" s="46"/>
      <c r="X27" s="46"/>
      <c r="Y27" s="46"/>
      <c r="Z27" s="46"/>
      <c r="AA27" s="46"/>
      <c r="AB27" s="46"/>
      <c r="AC27" s="46"/>
      <c r="AD27" s="46"/>
      <c r="AE27" s="46"/>
      <c r="AF27" s="46"/>
      <c r="AG27" s="3"/>
      <c r="AH27" s="3"/>
      <c r="AI27" s="46"/>
      <c r="AJ27" s="47"/>
      <c r="AK27" s="48"/>
    </row>
    <row r="28" spans="1:38" ht="21" x14ac:dyDescent="0.3">
      <c r="A28" s="5" t="s">
        <v>81</v>
      </c>
      <c r="B28" s="3"/>
      <c r="C28" s="3"/>
      <c r="D28" s="3"/>
      <c r="E28" s="4"/>
      <c r="F28" s="3"/>
      <c r="G28" s="3"/>
      <c r="H28" s="3"/>
      <c r="I28" s="3"/>
      <c r="J28" s="3"/>
      <c r="K28" s="3"/>
      <c r="L28" s="3"/>
      <c r="M28" s="3"/>
      <c r="O28" s="3"/>
      <c r="P28" s="3"/>
      <c r="Q28" s="3"/>
      <c r="R28" s="3"/>
      <c r="S28" s="3"/>
      <c r="T28" s="3"/>
      <c r="U28" s="3"/>
      <c r="V28" s="3"/>
      <c r="W28" s="3"/>
      <c r="X28" s="3"/>
      <c r="Y28" s="3"/>
      <c r="Z28" s="49"/>
      <c r="AA28" s="50"/>
      <c r="AB28" s="50"/>
      <c r="AC28" s="50"/>
      <c r="AD28" s="50"/>
      <c r="AE28" s="51"/>
      <c r="AF28" s="51"/>
      <c r="AG28" s="51"/>
      <c r="AH28" s="51"/>
      <c r="AI28" s="51"/>
      <c r="AJ28" s="3"/>
      <c r="AK28" s="3"/>
    </row>
    <row r="29" spans="1:38" x14ac:dyDescent="0.3">
      <c r="A29" s="52"/>
      <c r="B29" s="53"/>
      <c r="C29" s="53"/>
      <c r="D29" s="53"/>
      <c r="E29" s="54"/>
      <c r="F29" s="55"/>
      <c r="G29" s="3"/>
      <c r="H29" s="3"/>
      <c r="I29" s="3"/>
      <c r="J29" s="3"/>
      <c r="K29" s="3"/>
      <c r="L29" s="3"/>
      <c r="M29" s="3"/>
      <c r="O29" s="3"/>
      <c r="P29" s="3"/>
      <c r="Q29" s="3"/>
      <c r="R29" s="3"/>
      <c r="S29" s="3"/>
      <c r="T29" s="3"/>
      <c r="U29" s="3"/>
      <c r="V29" s="3"/>
      <c r="W29" s="3"/>
      <c r="X29" s="3"/>
      <c r="Y29" s="3"/>
      <c r="Z29" s="49"/>
      <c r="AA29" s="50"/>
      <c r="AB29" s="50"/>
      <c r="AC29" s="50"/>
      <c r="AD29" s="50"/>
      <c r="AE29" s="51"/>
      <c r="AF29" s="51"/>
      <c r="AG29" s="51"/>
      <c r="AH29" s="51"/>
      <c r="AI29" s="51"/>
      <c r="AJ29" s="3"/>
      <c r="AK29" s="3"/>
    </row>
    <row r="30" spans="1:38" x14ac:dyDescent="0.3">
      <c r="A30" s="2"/>
      <c r="B30" s="3"/>
      <c r="C30" s="3"/>
      <c r="D30" s="3"/>
      <c r="E30" s="4"/>
      <c r="F30" s="3"/>
      <c r="G30" s="3"/>
      <c r="H30" s="3"/>
      <c r="I30" s="3"/>
      <c r="J30" s="3"/>
      <c r="K30" s="3"/>
      <c r="L30" s="3"/>
      <c r="M30" s="3"/>
      <c r="O30" s="3"/>
      <c r="P30" s="3"/>
      <c r="Q30" s="3"/>
      <c r="R30" s="3"/>
      <c r="S30" s="3"/>
      <c r="T30" s="3"/>
      <c r="U30" s="3"/>
      <c r="V30" s="3"/>
      <c r="W30" s="3"/>
      <c r="X30" s="3"/>
      <c r="Y30" s="3"/>
      <c r="Z30" s="49"/>
      <c r="AA30" s="50"/>
      <c r="AB30" s="50"/>
      <c r="AC30" s="50"/>
      <c r="AD30" s="50"/>
      <c r="AE30" s="51"/>
      <c r="AF30" s="51"/>
      <c r="AG30" s="51"/>
      <c r="AH30" s="51"/>
      <c r="AI30" s="51"/>
      <c r="AJ30" s="3"/>
      <c r="AK30" s="3"/>
    </row>
    <row r="31" spans="1:38" x14ac:dyDescent="0.3">
      <c r="A31" s="2"/>
      <c r="B31" s="3"/>
      <c r="C31" s="3"/>
      <c r="D31" s="3"/>
      <c r="E31" s="4"/>
      <c r="F31" s="3"/>
      <c r="G31" s="3"/>
      <c r="H31" s="3"/>
      <c r="I31" s="3"/>
      <c r="J31" s="3"/>
      <c r="K31" s="3"/>
      <c r="L31" s="3"/>
      <c r="M31" s="3"/>
      <c r="O31" s="3"/>
      <c r="P31" s="3"/>
      <c r="Q31" s="3"/>
      <c r="R31" s="3"/>
      <c r="S31" s="3"/>
      <c r="T31" s="3"/>
      <c r="U31" s="3"/>
      <c r="V31" s="3"/>
      <c r="W31" s="3"/>
      <c r="X31" s="3"/>
      <c r="Y31" s="3"/>
      <c r="Z31" s="49"/>
      <c r="AA31" s="50"/>
      <c r="AB31" s="50"/>
      <c r="AC31" s="50"/>
      <c r="AD31" s="50"/>
      <c r="AE31" s="51"/>
      <c r="AF31" s="51"/>
      <c r="AG31" s="51"/>
      <c r="AH31" s="51"/>
      <c r="AI31" s="51"/>
      <c r="AJ31" s="3"/>
      <c r="AK31" s="3"/>
    </row>
    <row r="32" spans="1:38" ht="18.600000000000001" thickBot="1" x14ac:dyDescent="0.35">
      <c r="A32" s="56" t="s">
        <v>82</v>
      </c>
      <c r="B32" s="3"/>
      <c r="C32" s="45"/>
      <c r="D32" s="12"/>
      <c r="E32" s="12"/>
      <c r="F32" s="3"/>
      <c r="G32" s="3"/>
      <c r="H32" s="3"/>
      <c r="I32" s="3"/>
      <c r="J32" s="3"/>
      <c r="K32" s="3"/>
      <c r="L32" s="3"/>
      <c r="M32" s="3"/>
      <c r="N32" s="70"/>
      <c r="O32" s="3"/>
      <c r="P32" s="3"/>
      <c r="Q32" s="3"/>
      <c r="R32" s="3"/>
      <c r="S32" s="3"/>
      <c r="T32" s="3"/>
      <c r="U32" s="3"/>
      <c r="V32" s="46"/>
      <c r="W32" s="46"/>
      <c r="X32" s="46"/>
      <c r="Y32" s="46"/>
      <c r="Z32" s="46"/>
      <c r="AA32" s="46"/>
      <c r="AB32" s="46"/>
      <c r="AC32" s="46"/>
      <c r="AD32" s="46"/>
      <c r="AE32" s="46"/>
      <c r="AF32" s="46"/>
      <c r="AG32" s="3"/>
      <c r="AH32" s="3"/>
      <c r="AI32" s="46"/>
      <c r="AJ32" s="47"/>
      <c r="AK32" s="48"/>
    </row>
    <row r="33" spans="1:37" ht="21" x14ac:dyDescent="0.3">
      <c r="A33" s="152" t="s">
        <v>83</v>
      </c>
      <c r="B33" s="152"/>
      <c r="C33" s="45"/>
      <c r="D33" s="57"/>
      <c r="E33" s="12"/>
      <c r="F33" s="3"/>
      <c r="G33" s="3"/>
      <c r="H33" s="3"/>
      <c r="I33" s="3"/>
      <c r="J33" s="3"/>
      <c r="K33" s="3"/>
      <c r="L33" s="3"/>
      <c r="M33" s="3"/>
      <c r="N33" s="70"/>
      <c r="O33" s="3"/>
      <c r="P33" s="3"/>
      <c r="Q33" s="3"/>
      <c r="R33" s="3"/>
      <c r="S33" s="3"/>
      <c r="T33" s="3"/>
      <c r="U33" s="3"/>
      <c r="V33" s="46"/>
      <c r="W33" s="46"/>
      <c r="X33" s="46"/>
      <c r="Y33" s="46"/>
      <c r="Z33" s="46"/>
      <c r="AA33" s="46"/>
      <c r="AB33" s="46"/>
      <c r="AC33" s="46"/>
      <c r="AD33" s="46"/>
      <c r="AE33" s="46"/>
      <c r="AF33" s="46"/>
      <c r="AG33" s="3"/>
      <c r="AH33" s="3"/>
      <c r="AI33" s="46"/>
      <c r="AJ33" s="47"/>
      <c r="AK33" s="48"/>
    </row>
    <row r="34" spans="1:37" x14ac:dyDescent="0.3">
      <c r="A34" s="149" t="s">
        <v>84</v>
      </c>
      <c r="B34" s="149"/>
      <c r="C34" s="45"/>
      <c r="D34" s="58"/>
      <c r="E34" s="12"/>
      <c r="F34" s="3"/>
      <c r="G34" s="3"/>
      <c r="H34" s="3"/>
      <c r="I34" s="3"/>
      <c r="J34" s="3"/>
      <c r="K34" s="3"/>
      <c r="L34" s="3"/>
      <c r="M34" s="3"/>
      <c r="N34" s="70"/>
      <c r="O34" s="3"/>
      <c r="P34" s="3"/>
      <c r="Q34" s="3"/>
      <c r="R34" s="3"/>
      <c r="S34" s="3"/>
      <c r="T34" s="3"/>
      <c r="U34" s="3"/>
      <c r="V34" s="46"/>
      <c r="W34" s="46"/>
      <c r="X34" s="46"/>
      <c r="Y34" s="46"/>
      <c r="Z34" s="46"/>
      <c r="AA34" s="46"/>
      <c r="AB34" s="46"/>
      <c r="AC34" s="46"/>
      <c r="AD34" s="46"/>
      <c r="AE34" s="46"/>
      <c r="AF34" s="46"/>
      <c r="AG34" s="3"/>
      <c r="AH34" s="3"/>
      <c r="AI34" s="46"/>
      <c r="AJ34" s="47"/>
      <c r="AK34" s="48"/>
    </row>
    <row r="35" spans="1:37" ht="21.6" thickBot="1" x14ac:dyDescent="0.35">
      <c r="A35" s="152" t="s">
        <v>85</v>
      </c>
      <c r="B35" s="152"/>
      <c r="C35" s="45"/>
      <c r="D35" s="59"/>
      <c r="E35" s="12"/>
      <c r="F35" s="3"/>
      <c r="G35" s="3"/>
      <c r="H35" s="3"/>
      <c r="I35" s="3"/>
      <c r="J35" s="3"/>
      <c r="K35" s="3"/>
      <c r="L35" s="3"/>
      <c r="M35" s="3"/>
      <c r="N35" s="70"/>
      <c r="O35" s="3"/>
      <c r="P35" s="3"/>
      <c r="Q35" s="3"/>
      <c r="R35" s="3"/>
      <c r="S35" s="3"/>
      <c r="T35" s="3"/>
      <c r="U35" s="3"/>
      <c r="V35" s="46"/>
      <c r="W35" s="46"/>
      <c r="X35" s="46"/>
      <c r="Y35" s="46"/>
      <c r="Z35" s="46"/>
      <c r="AA35" s="46"/>
      <c r="AB35" s="46"/>
      <c r="AC35" s="46"/>
      <c r="AD35" s="46"/>
      <c r="AE35" s="46"/>
      <c r="AF35" s="46"/>
      <c r="AG35" s="3"/>
      <c r="AH35" s="3"/>
      <c r="AI35" s="46"/>
      <c r="AJ35" s="47"/>
      <c r="AK35" s="48"/>
    </row>
    <row r="36" spans="1:37" x14ac:dyDescent="0.3">
      <c r="A36" s="149" t="s">
        <v>86</v>
      </c>
      <c r="B36" s="149"/>
      <c r="C36" s="45"/>
      <c r="D36" s="60"/>
      <c r="E36" s="12"/>
      <c r="F36" s="3"/>
      <c r="G36" s="3"/>
      <c r="H36" s="3"/>
      <c r="I36" s="3"/>
      <c r="J36" s="3"/>
      <c r="K36" s="3"/>
      <c r="L36" s="3"/>
      <c r="M36" s="3"/>
      <c r="N36" s="70"/>
      <c r="O36" s="3"/>
      <c r="P36" s="3"/>
      <c r="Q36" s="3"/>
      <c r="R36" s="3"/>
      <c r="S36" s="3"/>
      <c r="T36" s="3"/>
      <c r="U36" s="3"/>
      <c r="V36" s="46"/>
      <c r="W36" s="46"/>
      <c r="X36" s="46"/>
      <c r="Y36" s="46"/>
      <c r="Z36" s="46"/>
      <c r="AA36" s="46"/>
      <c r="AB36" s="46"/>
      <c r="AC36" s="46"/>
      <c r="AD36" s="46"/>
      <c r="AE36" s="46"/>
      <c r="AF36" s="46"/>
      <c r="AG36" s="3"/>
      <c r="AH36" s="3"/>
      <c r="AI36" s="46"/>
      <c r="AJ36" s="47"/>
      <c r="AK36" s="48"/>
    </row>
    <row r="37" spans="1:37" x14ac:dyDescent="0.3">
      <c r="A37" s="149" t="s">
        <v>87</v>
      </c>
      <c r="B37" s="149"/>
      <c r="C37" s="45"/>
      <c r="D37" s="61"/>
      <c r="E37" s="12"/>
      <c r="F37" s="3"/>
      <c r="G37" s="3"/>
      <c r="H37" s="3"/>
      <c r="I37" s="3"/>
      <c r="J37" s="3"/>
      <c r="K37" s="3"/>
      <c r="L37" s="3"/>
      <c r="M37" s="3"/>
      <c r="N37" s="70"/>
      <c r="O37" s="3"/>
      <c r="P37" s="3"/>
      <c r="Q37" s="3"/>
      <c r="R37" s="3"/>
      <c r="S37" s="3"/>
      <c r="T37" s="3"/>
      <c r="U37" s="3"/>
      <c r="V37" s="62"/>
      <c r="W37" s="62"/>
      <c r="X37" s="62"/>
      <c r="Y37" s="62"/>
      <c r="Z37" s="62"/>
      <c r="AA37" s="62"/>
      <c r="AB37" s="62"/>
      <c r="AC37" s="62"/>
      <c r="AD37" s="62"/>
      <c r="AE37" s="62"/>
      <c r="AF37" s="62"/>
      <c r="AG37" s="3"/>
      <c r="AH37" s="3"/>
      <c r="AI37" s="46"/>
      <c r="AJ37" s="63"/>
      <c r="AK37" s="48"/>
    </row>
    <row r="38" spans="1:37" x14ac:dyDescent="0.3">
      <c r="A38" s="11"/>
      <c r="B38" s="11"/>
      <c r="C38" s="45"/>
      <c r="D38" s="12"/>
      <c r="E38" s="12"/>
      <c r="F38" s="3"/>
      <c r="G38" s="3"/>
      <c r="H38" s="3"/>
      <c r="I38" s="3"/>
      <c r="J38" s="3"/>
      <c r="K38" s="3"/>
      <c r="L38" s="3"/>
      <c r="M38" s="3"/>
      <c r="N38" s="70"/>
      <c r="O38" s="3"/>
      <c r="P38" s="3"/>
      <c r="Q38" s="3"/>
      <c r="R38" s="3"/>
      <c r="S38" s="3"/>
      <c r="T38" s="3"/>
      <c r="U38" s="3"/>
      <c r="V38" s="62"/>
      <c r="W38" s="62"/>
      <c r="X38" s="62"/>
      <c r="Y38" s="62"/>
      <c r="Z38" s="62"/>
      <c r="AA38" s="62"/>
      <c r="AB38" s="62"/>
      <c r="AC38" s="62"/>
      <c r="AD38" s="62"/>
      <c r="AE38" s="62"/>
      <c r="AF38" s="62"/>
      <c r="AG38" s="3"/>
      <c r="AH38" s="3"/>
      <c r="AI38" s="46"/>
      <c r="AJ38" s="63"/>
      <c r="AK38" s="48"/>
    </row>
    <row r="39" spans="1:37" x14ac:dyDescent="0.3">
      <c r="A39" s="11"/>
      <c r="B39" s="11"/>
      <c r="C39" s="45"/>
      <c r="D39" s="12"/>
      <c r="E39" s="12"/>
      <c r="F39" s="3"/>
      <c r="G39" s="3"/>
      <c r="H39" s="3"/>
      <c r="I39" s="3"/>
      <c r="J39" s="3"/>
      <c r="K39" s="3"/>
      <c r="L39" s="3"/>
      <c r="M39" s="3"/>
      <c r="N39" s="70"/>
      <c r="O39" s="3"/>
      <c r="P39" s="3"/>
      <c r="Q39" s="3"/>
      <c r="R39" s="3"/>
      <c r="S39" s="3"/>
      <c r="T39" s="3"/>
      <c r="U39" s="3"/>
      <c r="V39" s="62"/>
      <c r="W39" s="62"/>
      <c r="X39" s="62"/>
      <c r="Y39" s="62"/>
      <c r="Z39" s="62"/>
      <c r="AA39" s="62"/>
      <c r="AB39" s="62"/>
      <c r="AC39" s="62"/>
      <c r="AD39" s="62"/>
      <c r="AE39" s="62"/>
      <c r="AF39" s="62"/>
      <c r="AG39" s="3"/>
      <c r="AH39" s="3"/>
      <c r="AI39" s="46"/>
      <c r="AJ39" s="63"/>
      <c r="AK39" s="48"/>
    </row>
    <row r="40" spans="1:37" x14ac:dyDescent="0.3">
      <c r="A40" s="11"/>
      <c r="B40" s="11"/>
      <c r="C40" s="45"/>
      <c r="D40" s="12"/>
      <c r="E40" s="12"/>
      <c r="F40" s="3"/>
      <c r="G40" s="3"/>
      <c r="H40" s="3"/>
      <c r="I40" s="3"/>
      <c r="J40" s="3"/>
      <c r="K40" s="3"/>
      <c r="L40" s="3"/>
      <c r="M40" s="3"/>
      <c r="N40" s="70"/>
      <c r="O40" s="3"/>
      <c r="P40" s="3"/>
      <c r="Q40" s="3"/>
      <c r="R40" s="3"/>
      <c r="S40" s="3"/>
      <c r="T40" s="3"/>
      <c r="U40" s="3"/>
      <c r="V40" s="62"/>
      <c r="W40" s="62"/>
      <c r="X40" s="62"/>
      <c r="Y40" s="62"/>
      <c r="Z40" s="62"/>
      <c r="AA40" s="62"/>
      <c r="AB40" s="62"/>
      <c r="AC40" s="62"/>
      <c r="AD40" s="62"/>
      <c r="AE40" s="62"/>
      <c r="AF40" s="62"/>
      <c r="AG40" s="3"/>
      <c r="AH40" s="3"/>
      <c r="AI40" s="46"/>
      <c r="AJ40" s="63"/>
      <c r="AK40" s="48"/>
    </row>
    <row r="41" spans="1:37" x14ac:dyDescent="0.3">
      <c r="A41" s="153" t="s">
        <v>88</v>
      </c>
      <c r="B41" s="64" t="s">
        <v>89</v>
      </c>
      <c r="C41" s="154" t="s">
        <v>90</v>
      </c>
      <c r="D41" s="65" t="s">
        <v>110</v>
      </c>
      <c r="E41" s="155" t="s">
        <v>91</v>
      </c>
      <c r="F41" s="156" t="s">
        <v>93</v>
      </c>
      <c r="G41" s="156"/>
      <c r="H41" s="156"/>
      <c r="I41" s="156"/>
      <c r="J41" s="156"/>
      <c r="K41" s="156"/>
      <c r="L41" s="156"/>
      <c r="M41" s="156"/>
      <c r="N41" s="156"/>
      <c r="O41" s="156"/>
      <c r="P41" s="156"/>
      <c r="Q41" s="156"/>
      <c r="R41" s="3"/>
      <c r="S41" s="3"/>
      <c r="T41" s="3"/>
      <c r="U41" s="3"/>
      <c r="V41" s="46"/>
      <c r="W41" s="46"/>
      <c r="X41" s="46"/>
      <c r="Y41" s="46"/>
      <c r="Z41" s="46"/>
      <c r="AA41" s="46"/>
      <c r="AB41" s="46"/>
      <c r="AC41" s="46"/>
      <c r="AD41" s="46"/>
      <c r="AE41" s="46"/>
      <c r="AF41" s="46"/>
      <c r="AG41" s="3"/>
      <c r="AH41" s="3"/>
      <c r="AI41" s="46"/>
      <c r="AJ41" s="47"/>
      <c r="AK41" s="48"/>
    </row>
    <row r="42" spans="1:37" x14ac:dyDescent="0.3">
      <c r="A42" s="153"/>
      <c r="B42" s="64" t="s">
        <v>92</v>
      </c>
      <c r="C42" s="154"/>
      <c r="D42" s="65" t="s">
        <v>111</v>
      </c>
      <c r="E42" s="155"/>
      <c r="F42" s="156" t="s">
        <v>94</v>
      </c>
      <c r="G42" s="156"/>
      <c r="H42" s="156"/>
      <c r="I42" s="156"/>
      <c r="J42" s="156"/>
      <c r="K42" s="156"/>
      <c r="L42" s="156"/>
      <c r="M42" s="156"/>
      <c r="N42" s="156"/>
      <c r="O42" s="156"/>
      <c r="P42" s="156"/>
      <c r="Q42" s="156"/>
      <c r="R42" s="3"/>
      <c r="S42" s="3"/>
      <c r="T42" s="3"/>
      <c r="U42" s="3"/>
      <c r="V42" s="46"/>
      <c r="W42" s="46"/>
      <c r="X42" s="46"/>
      <c r="Y42" s="46"/>
      <c r="Z42" s="46"/>
      <c r="AA42" s="46"/>
      <c r="AB42" s="46"/>
      <c r="AC42" s="46"/>
      <c r="AD42" s="46"/>
      <c r="AE42" s="46"/>
      <c r="AF42" s="46"/>
      <c r="AG42" s="3"/>
      <c r="AH42" s="3"/>
      <c r="AI42" s="46"/>
      <c r="AJ42" s="47"/>
      <c r="AK42" s="48"/>
    </row>
  </sheetData>
  <mergeCells count="25">
    <mergeCell ref="A1:A4"/>
    <mergeCell ref="B1:AJ4"/>
    <mergeCell ref="W6:AD6"/>
    <mergeCell ref="AE6:AF6"/>
    <mergeCell ref="AG6:AI6"/>
    <mergeCell ref="AJ6:AK6"/>
    <mergeCell ref="N6:V6"/>
    <mergeCell ref="A8:A9"/>
    <mergeCell ref="B8:B9"/>
    <mergeCell ref="A10:A13"/>
    <mergeCell ref="B10:B13"/>
    <mergeCell ref="A14:A17"/>
    <mergeCell ref="B14:B17"/>
    <mergeCell ref="A37:B37"/>
    <mergeCell ref="A41:A42"/>
    <mergeCell ref="C41:C42"/>
    <mergeCell ref="E41:E42"/>
    <mergeCell ref="F41:Q41"/>
    <mergeCell ref="F42:Q42"/>
    <mergeCell ref="A36:B36"/>
    <mergeCell ref="A21:B21"/>
    <mergeCell ref="A22:B22"/>
    <mergeCell ref="A33:B33"/>
    <mergeCell ref="A34:B34"/>
    <mergeCell ref="A35:B35"/>
  </mergeCells>
  <conditionalFormatting sqref="V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V9">
    <cfRule type="cellIs" dxfId="15" priority="20" operator="lessThan">
      <formula>"0.33"</formula>
    </cfRule>
  </conditionalFormatting>
  <conditionalFormatting sqref="AD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D9">
    <cfRule type="cellIs" dxfId="11" priority="16" operator="lessThan">
      <formula>"0.33"</formula>
    </cfRule>
  </conditionalFormatting>
  <conditionalFormatting sqref="AF8:AF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V8">
    <cfRule type="cellIs" priority="12" operator="greaterThan">
      <formula>0.41</formula>
    </cfRule>
  </conditionalFormatting>
  <conditionalFormatting sqref="V22">
    <cfRule type="cellIs" dxfId="7" priority="11" operator="greaterThan">
      <formula>0.21</formula>
    </cfRule>
  </conditionalFormatting>
  <conditionalFormatting sqref="AD22">
    <cfRule type="cellIs" dxfId="6" priority="8" operator="lessThan">
      <formula>0.4</formula>
    </cfRule>
  </conditionalFormatting>
  <conditionalFormatting sqref="V20">
    <cfRule type="cellIs" dxfId="5" priority="7" operator="lessThan">
      <formula>50</formula>
    </cfRule>
  </conditionalFormatting>
  <conditionalFormatting sqref="AD20">
    <cfRule type="cellIs" dxfId="4" priority="6" operator="lessThan">
      <formula>50</formula>
    </cfRule>
  </conditionalFormatting>
  <conditionalFormatting sqref="AD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D10">
    <cfRule type="cellIs" dxfId="0" priority="1" operator="lessThan">
      <formula>"0.33"</formula>
    </cfRule>
  </conditionalFormatting>
  <pageMargins left="0.7" right="0.7" top="0.75" bottom="0.75" header="0.3" footer="0.3"/>
  <pageSetup orientation="portrait" r:id="rId1"/>
  <ignoredErrors>
    <ignoredError sqref="AI14" formula="1"/>
    <ignoredError sqref="AC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Julian Humberto Henao Zapata</cp:lastModifiedBy>
  <dcterms:created xsi:type="dcterms:W3CDTF">2021-06-04T18:58:02Z</dcterms:created>
  <dcterms:modified xsi:type="dcterms:W3CDTF">2024-07-19T23:20:50Z</dcterms:modified>
</cp:coreProperties>
</file>