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0F3C4050-7CD7-4E2E-9B41-2DD2DC10BA4D}"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8" i="1" l="1"/>
  <c r="AD8" i="1"/>
  <c r="U8" i="1"/>
  <c r="AE8" i="1"/>
  <c r="AF8" i="1"/>
  <c r="V8" i="1"/>
  <c r="AC22" i="1"/>
  <c r="U22" i="1"/>
  <c r="AE22" i="1"/>
  <c r="AC21" i="1"/>
  <c r="U21" i="1"/>
  <c r="AE21" i="1"/>
  <c r="AC20" i="1"/>
  <c r="U20" i="1"/>
  <c r="AE20" i="1"/>
  <c r="AC19" i="1"/>
  <c r="U19" i="1"/>
  <c r="AE19" i="1"/>
  <c r="AC17" i="1"/>
  <c r="U17" i="1"/>
  <c r="AE17" i="1"/>
  <c r="AC16" i="1"/>
  <c r="U16" i="1"/>
  <c r="AE16" i="1"/>
  <c r="AC15" i="1"/>
  <c r="U15" i="1"/>
  <c r="AE15" i="1"/>
  <c r="AC14" i="1"/>
  <c r="U14" i="1"/>
  <c r="AE14" i="1"/>
  <c r="AC13" i="1"/>
  <c r="U13" i="1"/>
  <c r="AE13" i="1"/>
  <c r="AC12" i="1"/>
  <c r="U12" i="1"/>
  <c r="AE12" i="1"/>
  <c r="AC11" i="1"/>
  <c r="T11" i="1"/>
  <c r="U11" i="1"/>
  <c r="AE11" i="1"/>
  <c r="AC9" i="1"/>
  <c r="U9" i="1"/>
  <c r="AE9" i="1"/>
  <c r="AC10" i="1"/>
  <c r="AG8" i="1"/>
  <c r="AH8" i="1"/>
  <c r="AF22" i="1"/>
  <c r="AD13" i="1"/>
  <c r="AG21" i="1"/>
  <c r="AH21" i="1"/>
  <c r="AG20" i="1"/>
  <c r="AH20" i="1"/>
  <c r="AC18" i="1"/>
  <c r="AF17" i="1"/>
  <c r="AG16" i="1"/>
  <c r="AH16" i="1"/>
  <c r="AD12" i="1"/>
  <c r="U10" i="1"/>
  <c r="AE10" i="1"/>
  <c r="AD9" i="1"/>
  <c r="V22" i="1"/>
  <c r="V9" i="1"/>
  <c r="V19" i="1"/>
  <c r="U18" i="1"/>
  <c r="V17" i="1"/>
  <c r="V16" i="1"/>
  <c r="AG15" i="1"/>
  <c r="AH15" i="1"/>
  <c r="V14" i="1"/>
  <c r="V13" i="1"/>
  <c r="AD21" i="1"/>
  <c r="V18" i="1"/>
  <c r="V20" i="1"/>
  <c r="V12" i="1"/>
  <c r="V21" i="1"/>
  <c r="AF21" i="1"/>
  <c r="AG13" i="1"/>
  <c r="AH13" i="1"/>
  <c r="AF13" i="1"/>
  <c r="AG11" i="1"/>
  <c r="AH11" i="1"/>
  <c r="AF16" i="1"/>
  <c r="AF11" i="1"/>
  <c r="AF9" i="1"/>
  <c r="AD16" i="1"/>
  <c r="AG10" i="1"/>
  <c r="AH10" i="1"/>
  <c r="V11" i="1"/>
  <c r="AG17" i="1"/>
  <c r="AH17" i="1"/>
  <c r="AD11" i="1"/>
  <c r="AG18" i="1"/>
  <c r="AH18" i="1"/>
  <c r="AF15" i="1"/>
  <c r="AD17" i="1"/>
  <c r="AG9" i="1"/>
  <c r="AH9" i="1"/>
  <c r="AG14" i="1"/>
  <c r="AH14" i="1"/>
  <c r="AG19" i="1"/>
  <c r="AH19" i="1"/>
  <c r="AF20" i="1"/>
  <c r="AD20" i="1"/>
  <c r="AG22" i="1"/>
  <c r="AH22" i="1"/>
  <c r="AD22" i="1"/>
  <c r="AF19" i="1"/>
  <c r="AD19" i="1"/>
  <c r="AE18" i="1"/>
  <c r="AF18" i="1"/>
  <c r="AD18" i="1"/>
  <c r="AD14" i="1"/>
  <c r="AF14" i="1"/>
  <c r="AF12" i="1"/>
  <c r="AG12" i="1"/>
  <c r="AH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<sst xmlns="http://schemas.openxmlformats.org/spreadsheetml/2006/main" count="161" uniqueCount="126">
  <si>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</si>
  <si>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</si>
  <si>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</si>
  <si>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</si>
  <si>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</si>
  <si>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</si>
  <si>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</si>
  <si>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</si>
  <si>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</si>
  <si>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</si>
  <si>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</si>
  <si>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</si>
  <si>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</si>
  <si>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</si>
  <si>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</si>
  <si>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</si>
  <si>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</si>
  <si>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</si>
  <si>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</si>
  <si>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</si>
  <si>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</si>
  <si>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</si>
  <si>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</si>
  <si>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</si>
  <si>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</si>
  <si>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</si>
  <si>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</si>
  <si>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</si>
  <si>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</si>
  <si>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</si>
  <si>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</si>
  <si>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</si>
  <si>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</si>
  <si>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</si>
  <si>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</si>
  <si>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</si>
  <si>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</si>
  <si>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</si>
  <si>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</si>
  <si>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</si>
  <si>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</si>
  <si>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</si>
  <si>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</si>
  <si>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</si>
  <si>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</si>
  <si>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</si>
  <si>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</si>
  <si>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</si>
  <si>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</si>
  <si>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</si>
  <si>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</si>
  <si>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</si>
  <si>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</si>
  <si>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</si>
  <si>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</si>
  <si>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</si>
  <si>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</si>
  <si>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</si>
  <si>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</si>
  <si>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</si>
  <si>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</si>
  <si>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</si>
  <si>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</si>
  <si>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</si>
  <si>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</si>
  <si>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</si>
  <si>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</si>
  <si>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</si>
  <si>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</si>
  <si>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</si>
  <si>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</si>
  <si>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</si>
  <si>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</si>
  <si>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</si>
  <si>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</si>
  <si>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</si>
  <si>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</si>
  <si>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</si>
  <si>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</si>
  <si>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</si>
  <si>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</si>
  <si>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</si>
  <si>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</si>
  <si>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</si>
  <si>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</si>
  <si>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</si>
  <si>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</si>
  <si>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</si>
  <si>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</si>
  <si>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</si>
  <si>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</si>
  <si>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</si>
  <si>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</si>
  <si>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</si>
  <si>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</si>
  <si>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</si>
  <si>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</si>
  <si>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</si>
  <si>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</si>
  <si>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</si>
  <si>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</si>
  <si>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</si>
  <si>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</si>
  <si>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</si>
  <si>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</si>
  <si>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</si>
  <si>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</si>
  <si>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</si>
  <si>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</si>
  <si>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</si>
  <si>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</si>
  <si>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</si>
  <si>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 </t>
    </r>
    <r>
      <rPr>
        <b/>
        <sz val="9"/>
        <rFont val="Calibri"/>
        <family val="2"/>
        <scheme val="minor"/>
      </rPr>
      <t>OCTUBRE:</t>
    </r>
    <r>
      <rPr>
        <sz val="9"/>
        <rFont val="Calibri"/>
        <family val="2"/>
        <scheme val="minor"/>
      </rPr>
      <t>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</si>
  <si>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OCTUBRE:</t>
    </r>
    <r>
      <rPr>
        <sz val="9"/>
        <rFont val="Calibri"/>
        <family val="2"/>
        <scheme val="minor"/>
      </rPr>
      <t xml:space="preserve"> 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</si>
  <si>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OCTUBRE</t>
    </r>
    <r>
      <rPr>
        <sz val="9"/>
        <rFont val="Calibri"/>
        <family val="2"/>
        <scheme val="minor"/>
      </rPr>
      <t>: 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</si>
  <si>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r>
      <rPr>
        <b/>
        <sz val="9"/>
        <rFont val="Calibri"/>
        <family val="2"/>
        <scheme val="minor"/>
      </rPr>
      <t xml:space="preserve"> OCTUBRE</t>
    </r>
    <r>
      <rPr>
        <sz val="9"/>
        <rFont val="Calibri"/>
        <family val="2"/>
        <scheme val="minor"/>
      </rPr>
      <t>: 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</si>
  <si>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 xml:space="preserve">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OCTUBRE</t>
    </r>
    <r>
      <rPr>
        <sz val="9"/>
        <rFont val="Calibri"/>
        <family val="2"/>
        <scheme val="minor"/>
      </rPr>
      <t>: 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</si>
  <si>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 </t>
    </r>
    <r>
      <rPr>
        <b/>
        <sz val="9"/>
        <rFont val="Calibri"/>
        <family val="2"/>
        <scheme val="minor"/>
      </rPr>
      <t xml:space="preserve">OCTUBRE: </t>
    </r>
    <r>
      <rPr>
        <sz val="9"/>
        <rFont val="Calibri"/>
        <family val="2"/>
        <scheme val="minor"/>
      </rPr>
      <t>DURANTE EL MES DE OCTUBRE FUERON ASIGNADOS 116 SDMV, RESOLUCIONES 870-2023 Y 872-2023, INVITACIONES 6 Y 7 DE 2020, PRESUPUESTO POAI, OPERADORES CORALES Y SERPROAN</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</si>
  <si>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 xml:space="preserve">FUERON REPORTADOS 63 ASIGNACIONES DE SUBSIDIO DISTRITAL EN LA MODALIDAD MEJORAMIENTO DE VIVIENDA ASIGNADOS EN LOS CORREGIMIENTOS, MEDIANTE LA RES. 755 DE 2023. </t>
    </r>
    <r>
      <rPr>
        <b/>
        <sz val="9"/>
        <rFont val="Calibri"/>
        <family val="2"/>
        <scheme val="minor"/>
      </rPr>
      <t xml:space="preserve">OCTUBRE: </t>
    </r>
    <r>
      <rPr>
        <sz val="9"/>
        <rFont val="Calibri"/>
        <family val="2"/>
        <scheme val="minor"/>
      </rPr>
      <t>DURANTE EL MES DE OCTUBRE FUERON REPORTADOS 46 SMVC, PERTENECIENTES A LA INVITACIÓN 5 Y 6 DE 2020, RESOLUCIONES 871 Y 872 DE 2023, PRESUPUESTO POAI, OPERADOR SERPROAN.</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</si>
  <si>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SIN BARRERAS, YA QUE SE TRABAJA EN DIAGNÓSTICOS PARA SUBSIDIOS RURALES, SIENDO LO ÚNICO QUE FALTA POR ASIGNAR DE RECURSOS POAI 2023. </t>
    </r>
    <r>
      <rPr>
        <b/>
        <sz val="9"/>
        <rFont val="Calibri"/>
        <family val="2"/>
        <scheme val="minor"/>
      </rPr>
      <t>OCTUBRE</t>
    </r>
    <r>
      <rPr>
        <sz val="9"/>
        <rFont val="Calibri"/>
        <family val="2"/>
        <scheme val="minor"/>
      </rPr>
      <t>: DURANTE EL MES DE OCTUBRE FUERON REPORTADOS 72 SDMVSB (SUBSIDIO DISTRITAL MEJORAMIENTO VIVIENDA SIN BARRERAS), INVITACIÓN 5- 2020, PRESUPUESTO POAI 2023, OPERADOR SERPOAN, RESOLUCIÓN 871-2023.</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</si>
  <si>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EN EL MES DE OCTUBRE, NO FUERON ASIGNADOS SUBSIDIOS DISTRITALES - JÓVENES, YA QUE SE TRABAJA EN DIAGNÓSTICOS PARA SUBSIDIOS RURALES, SIENDO LO ÚNICO QUE FALTA POR ASIGNAR DE RECURSOS POAI 2023.</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</si>
  <si>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 </t>
    </r>
    <r>
      <rPr>
        <b/>
        <sz val="9"/>
        <rFont val="Calibri"/>
        <family val="2"/>
        <scheme val="minor"/>
      </rPr>
      <t>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</si>
  <si>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OCTUBRE:</t>
    </r>
    <r>
      <rPr>
        <sz val="9"/>
        <rFont val="Calibri"/>
        <family val="2"/>
      </rPr>
      <t xml:space="preserve">  LA SUBDIRECCIÓN POBLACIONAL INFORMA MEDIANTE EL PROCESO DE GESTIÓN SOCIAL EN EL INDICADOR DE GESTIÓN GS-04 QUE PARA EL MES DE OCTUBRE SE REALIZÓ LA ENTREGA DE CUATRO (4) UNIDADES DE VIVIENDA DE LAS CUALES DOS (2) PERTENECEN A LA POBLACIÓN REASENTADA POR RIESGO Y/O DESASTRE EN LA MODALIDAD DE VIVIENDA NUEVA Y DOS (2) A LA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</si>
  <si>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 </t>
    </r>
    <r>
      <rPr>
        <b/>
        <sz val="9"/>
        <rFont val="Calibri"/>
        <family val="2"/>
      </rPr>
      <t>OCTUBRE:</t>
    </r>
    <r>
      <rPr>
        <sz val="9"/>
        <rFont val="Calibri"/>
        <family val="2"/>
      </rPr>
      <t xml:space="preserve"> PARA ESTE MES 675 FAMILIAS SUPERAN DÉFICIT CUALITATIVO ASÍ:  LA SUBDIRECCIÓN DOTACIÓN INFORMA MEDIANTE EL PROCESO DE GESTIÓN DE DESARROLLO DE SOLUCIONES HABITACIONALES EN EL INDICADOR DE GESTIÓN GDS-03 QUE PARA EL MES DE OCTUBRE FUERON RECIBIDOS 226 MEJORAMIENTOS DE VIVIENDA. LA SECRETARÍA DE GESTIÓN Y CONTROL TERRITORIAL INFORMA MEDIANTE CORREO ELECTRÓNICO DEL 12 DE OCTUBRE DE 2023, QUE PARA EL MES DE PARA EL MES DE SEPTIEMBRE SE REALIZARON 449 CONEXIONES A SERVICIOS PÚBLICOS.</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</si>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</sst>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3">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0"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2"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7" xfId="1" applyNumberFormat="1" applyFont="1" applyFill="1" applyBorder="1" applyAlignment="1" applyProtection="1">
      <alignment horizontal="center" vertical="center"/>
    </xf>
    <xf numFmtId="9" fontId="19" fillId="0" borderId="1" xfId="1" applyNumberFormat="1" applyFont="1" applyFill="1" applyBorder="1" applyAlignment="1" applyProtection="1">
      <alignment horizontal="center" vertical="center"/>
    </xf>
    <xf numFmtId="0" fontId="19" fillId="0" borderId="1" xfId="0" applyFont="1" applyBorder="1" applyAlignment="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3"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70" zoomScaleNormal="70" workbookViewId="0">
      <pane xSplit="4" ySplit="7" topLeftCell="E17" activePane="bottomRight" state="frozen"/>
      <selection pane="topRight" activeCell="E1" sqref="E1"/>
      <selection pane="bottomLeft" activeCell="A8" sqref="A8"/>
      <selection pane="bottomRight" activeCell="AJ18" sqref="AJ18"/>
    </sheetView>
  </sheetViews>
  <sheetFormatPr baseColWidth="10" defaultRowHeight="15.6" x14ac:dyDescent="0.3"/>
  <cols>
    <col min="1" max="1" width="20.8984375" customWidth="1"/>
    <col min="2" max="2" width="21.09765625" customWidth="1"/>
    <col min="3" max="3" width="11.59765625" customWidth="1"/>
    <col min="4" max="4" width="35" customWidth="1"/>
    <col min="5" max="5" width="8.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16.8984375" customWidth="1"/>
    <col min="35" max="35" width="11" customWidth="1"/>
    <col min="36" max="36" width="94.8984375" customWidth="1"/>
  </cols>
  <sheetData>
    <row r="1" spans="1:43" x14ac:dyDescent="0.3">
      <c r="A1" s="150"/>
      <c r="B1" s="151" t="s">
        <v>0</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 t="s">
        <v>1</v>
      </c>
    </row>
    <row r="2" spans="1:43" ht="36" customHeight="1" x14ac:dyDescent="0.3">
      <c r="A2" s="150"/>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 t="s">
        <v>2</v>
      </c>
    </row>
    <row r="3" spans="1:43" ht="15" customHeight="1" x14ac:dyDescent="0.3">
      <c r="A3" s="150"/>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 t="s">
        <v>3</v>
      </c>
    </row>
    <row r="4" spans="1:43" ht="27" customHeight="1" x14ac:dyDescent="0.3">
      <c r="A4" s="150"/>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 t="s">
        <v>4</v>
      </c>
    </row>
    <row r="5" spans="1:43"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6"/>
      <c r="AI5" s="9"/>
      <c r="AJ5" s="10"/>
    </row>
    <row r="6" spans="1:43" ht="39.75" customHeight="1" x14ac:dyDescent="0.3">
      <c r="A6" s="13"/>
      <c r="B6" s="14"/>
      <c r="C6" s="15"/>
      <c r="D6" s="15"/>
      <c r="E6" s="15"/>
      <c r="F6" s="16"/>
      <c r="G6" s="16"/>
      <c r="H6" s="16"/>
      <c r="I6" s="16"/>
      <c r="J6" s="16"/>
      <c r="K6" s="126"/>
      <c r="L6" s="16"/>
      <c r="M6" s="130"/>
      <c r="N6" s="153" t="s">
        <v>102</v>
      </c>
      <c r="O6" s="159"/>
      <c r="P6" s="159"/>
      <c r="Q6" s="159"/>
      <c r="R6" s="159"/>
      <c r="S6" s="159"/>
      <c r="T6" s="159"/>
      <c r="U6" s="159"/>
      <c r="V6" s="158"/>
      <c r="W6" s="152" t="s">
        <v>103</v>
      </c>
      <c r="X6" s="152"/>
      <c r="Y6" s="152"/>
      <c r="Z6" s="152"/>
      <c r="AA6" s="152"/>
      <c r="AB6" s="152"/>
      <c r="AC6" s="152"/>
      <c r="AD6" s="153"/>
      <c r="AE6" s="154" t="s">
        <v>5</v>
      </c>
      <c r="AF6" s="155"/>
      <c r="AG6" s="156" t="s">
        <v>6</v>
      </c>
      <c r="AH6" s="157"/>
      <c r="AI6" s="158" t="s">
        <v>7</v>
      </c>
      <c r="AJ6" s="152"/>
    </row>
    <row r="7" spans="1:43" ht="57.9" customHeight="1" x14ac:dyDescent="0.3">
      <c r="A7" s="17" t="s">
        <v>8</v>
      </c>
      <c r="B7" s="17" t="s">
        <v>9</v>
      </c>
      <c r="C7" s="17" t="s">
        <v>10</v>
      </c>
      <c r="D7" s="17" t="s">
        <v>11</v>
      </c>
      <c r="E7" s="17" t="s">
        <v>12</v>
      </c>
      <c r="F7" s="17" t="s">
        <v>13</v>
      </c>
      <c r="G7" s="17" t="s">
        <v>14</v>
      </c>
      <c r="H7" s="17" t="s">
        <v>95</v>
      </c>
      <c r="I7" s="17" t="s">
        <v>96</v>
      </c>
      <c r="J7" s="17" t="s">
        <v>15</v>
      </c>
      <c r="K7" s="127" t="s">
        <v>93</v>
      </c>
      <c r="L7" s="17" t="s">
        <v>105</v>
      </c>
      <c r="M7" s="131" t="s">
        <v>106</v>
      </c>
      <c r="N7" s="132"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5" t="s">
        <v>32</v>
      </c>
      <c r="AF7" s="96" t="s">
        <v>33</v>
      </c>
      <c r="AG7" s="95" t="s">
        <v>94</v>
      </c>
      <c r="AH7" s="96" t="s">
        <v>34</v>
      </c>
      <c r="AI7" s="94" t="s">
        <v>35</v>
      </c>
      <c r="AJ7" s="134" t="s">
        <v>36</v>
      </c>
    </row>
    <row r="8" spans="1:43" ht="84.9" customHeight="1" x14ac:dyDescent="0.3">
      <c r="A8" s="160">
        <v>200402</v>
      </c>
      <c r="B8" s="162" t="s">
        <v>37</v>
      </c>
      <c r="C8" s="21" t="s">
        <v>38</v>
      </c>
      <c r="D8" s="22" t="s">
        <v>39</v>
      </c>
      <c r="E8" s="23" t="s">
        <v>40</v>
      </c>
      <c r="F8" s="118">
        <v>1</v>
      </c>
      <c r="G8" s="82" t="s">
        <v>41</v>
      </c>
      <c r="H8" s="71">
        <v>0.18</v>
      </c>
      <c r="I8" s="71">
        <v>0.18</v>
      </c>
      <c r="J8" s="71">
        <v>0.35</v>
      </c>
      <c r="K8" s="26">
        <v>0.35</v>
      </c>
      <c r="L8" s="128">
        <v>0.24</v>
      </c>
      <c r="M8" s="129">
        <v>0.24</v>
      </c>
      <c r="N8" s="141">
        <v>0.23</v>
      </c>
      <c r="O8" s="24">
        <v>5.0000000000000001E-3</v>
      </c>
      <c r="P8" s="84">
        <v>0.02</v>
      </c>
      <c r="Q8" s="84">
        <v>0.02</v>
      </c>
      <c r="R8" s="143">
        <v>0.02</v>
      </c>
      <c r="S8" s="84">
        <v>0.02</v>
      </c>
      <c r="T8" s="145">
        <v>0.01</v>
      </c>
      <c r="U8" s="108">
        <f>(O8+P8+Q8+R8+S8+T8)</f>
        <v>9.5000000000000001E-2</v>
      </c>
      <c r="V8" s="144">
        <f>(U8/N8)/4</f>
        <v>0.10326086956521739</v>
      </c>
      <c r="W8" s="66">
        <v>0.01</v>
      </c>
      <c r="X8" s="66">
        <v>0.01</v>
      </c>
      <c r="Y8" s="66">
        <v>0.02</v>
      </c>
      <c r="Z8" s="84">
        <v>0.02</v>
      </c>
      <c r="AA8" s="66"/>
      <c r="AB8" s="67"/>
      <c r="AC8" s="108">
        <f>SUM(W8:AB8)</f>
        <v>0.06</v>
      </c>
      <c r="AD8" s="148">
        <f>AC8/N8</f>
        <v>0.2608695652173913</v>
      </c>
      <c r="AE8" s="140">
        <f>AC8+U8</f>
        <v>0.155</v>
      </c>
      <c r="AF8" s="147">
        <f>AE8/N8</f>
        <v>0.67391304347826086</v>
      </c>
      <c r="AG8" s="104">
        <f>(I8+K8+M8+U8+AC8)</f>
        <v>0.92500000000000004</v>
      </c>
      <c r="AH8" s="102">
        <f>AG8/F8</f>
        <v>0.92500000000000004</v>
      </c>
      <c r="AI8" s="103" t="s">
        <v>97</v>
      </c>
      <c r="AJ8" s="135" t="s">
        <v>112</v>
      </c>
    </row>
    <row r="9" spans="1:43" ht="48" customHeight="1" x14ac:dyDescent="0.3">
      <c r="A9" s="161"/>
      <c r="B9" s="163"/>
      <c r="C9" s="21" t="s">
        <v>42</v>
      </c>
      <c r="D9" s="22" t="s">
        <v>43</v>
      </c>
      <c r="E9" s="23" t="s">
        <v>40</v>
      </c>
      <c r="F9" s="118">
        <v>1</v>
      </c>
      <c r="G9" s="82" t="s">
        <v>41</v>
      </c>
      <c r="H9" s="71">
        <v>1</v>
      </c>
      <c r="I9" s="71">
        <v>1</v>
      </c>
      <c r="J9" s="71">
        <v>1</v>
      </c>
      <c r="K9" s="26">
        <v>1</v>
      </c>
      <c r="L9" s="71">
        <v>1</v>
      </c>
      <c r="M9" s="26">
        <v>1</v>
      </c>
      <c r="N9" s="120">
        <v>1</v>
      </c>
      <c r="O9" s="117">
        <v>0.02</v>
      </c>
      <c r="P9" s="24">
        <v>0.06</v>
      </c>
      <c r="Q9" s="24">
        <v>0.08</v>
      </c>
      <c r="R9" s="120">
        <v>0.08</v>
      </c>
      <c r="S9" s="24">
        <v>0.08</v>
      </c>
      <c r="T9" s="146">
        <v>0.01</v>
      </c>
      <c r="U9" s="26">
        <f>(O9+P9+Q9+R9+S9+T9)</f>
        <v>0.33</v>
      </c>
      <c r="V9" s="28">
        <f>U9/N9</f>
        <v>0.33</v>
      </c>
      <c r="W9" s="66">
        <v>0.1</v>
      </c>
      <c r="X9" s="66">
        <v>0.1</v>
      </c>
      <c r="Y9" s="66">
        <v>0.1</v>
      </c>
      <c r="Z9" s="117">
        <v>0.1</v>
      </c>
      <c r="AA9" s="67"/>
      <c r="AB9" s="67"/>
      <c r="AC9" s="107">
        <f t="shared" ref="AC9:AC13" si="0">SUM(W9:AB9)</f>
        <v>0.4</v>
      </c>
      <c r="AD9" s="87">
        <f>AC9/N9</f>
        <v>0.4</v>
      </c>
      <c r="AE9" s="97">
        <f>AC9+U9</f>
        <v>0.73</v>
      </c>
      <c r="AF9" s="98">
        <f>AE9/N9</f>
        <v>0.73</v>
      </c>
      <c r="AG9" s="104">
        <f>(I9+K9+M9+U9+AC9)/4</f>
        <v>0.9325</v>
      </c>
      <c r="AH9" s="102">
        <f>+AG9/F9</f>
        <v>0.9325</v>
      </c>
      <c r="AI9" s="103" t="s">
        <v>97</v>
      </c>
      <c r="AJ9" s="136" t="s">
        <v>113</v>
      </c>
    </row>
    <row r="10" spans="1:43" ht="78" customHeight="1" x14ac:dyDescent="0.3">
      <c r="A10" s="164">
        <v>200403</v>
      </c>
      <c r="B10" s="166" t="s">
        <v>44</v>
      </c>
      <c r="C10" s="21" t="s">
        <v>45</v>
      </c>
      <c r="D10" s="29" t="s">
        <v>46</v>
      </c>
      <c r="E10" s="23" t="s">
        <v>47</v>
      </c>
      <c r="F10" s="119">
        <v>200</v>
      </c>
      <c r="G10" s="82" t="s">
        <v>41</v>
      </c>
      <c r="H10" s="75">
        <v>0</v>
      </c>
      <c r="I10" s="75">
        <v>0</v>
      </c>
      <c r="J10" s="72">
        <v>0</v>
      </c>
      <c r="K10" s="77">
        <v>0</v>
      </c>
      <c r="L10" s="72">
        <v>0</v>
      </c>
      <c r="M10" s="77">
        <v>0</v>
      </c>
      <c r="N10" s="121">
        <v>0</v>
      </c>
      <c r="O10" s="30">
        <v>0</v>
      </c>
      <c r="P10" s="30">
        <v>0</v>
      </c>
      <c r="Q10" s="30">
        <v>0</v>
      </c>
      <c r="R10" s="121">
        <v>0</v>
      </c>
      <c r="S10" s="30">
        <v>0</v>
      </c>
      <c r="T10" s="33">
        <v>0</v>
      </c>
      <c r="U10" s="31">
        <f>O10+P10+Q10+R10+S10</f>
        <v>0</v>
      </c>
      <c r="V10" s="32">
        <v>0</v>
      </c>
      <c r="W10" s="33">
        <v>0</v>
      </c>
      <c r="X10" s="33">
        <v>0</v>
      </c>
      <c r="Y10" s="33">
        <v>0</v>
      </c>
      <c r="Z10" s="33">
        <v>0</v>
      </c>
      <c r="AA10" s="33"/>
      <c r="AB10" s="33"/>
      <c r="AC10" s="77">
        <f t="shared" si="0"/>
        <v>0</v>
      </c>
      <c r="AD10" s="116">
        <v>0</v>
      </c>
      <c r="AE10" s="99">
        <f t="shared" ref="AE10" si="1">AC10+U10</f>
        <v>0</v>
      </c>
      <c r="AF10" s="98">
        <v>0</v>
      </c>
      <c r="AG10" s="109">
        <f t="shared" ref="AG10:AG22" si="2">(I10+K10+M10+U10+AC10)</f>
        <v>0</v>
      </c>
      <c r="AH10" s="105">
        <f>+AG10/F10</f>
        <v>0</v>
      </c>
      <c r="AI10" s="110" t="s">
        <v>98</v>
      </c>
      <c r="AJ10" s="137" t="s">
        <v>114</v>
      </c>
      <c r="AK10" s="68"/>
      <c r="AL10" s="68"/>
      <c r="AM10" s="68"/>
      <c r="AN10" s="68"/>
      <c r="AO10" s="68"/>
      <c r="AP10" s="68"/>
      <c r="AQ10" s="68"/>
    </row>
    <row r="11" spans="1:43" ht="72" customHeight="1" x14ac:dyDescent="0.3">
      <c r="A11" s="165"/>
      <c r="B11" s="167"/>
      <c r="C11" s="21" t="s">
        <v>48</v>
      </c>
      <c r="D11" s="29" t="s">
        <v>49</v>
      </c>
      <c r="E11" s="23" t="s">
        <v>47</v>
      </c>
      <c r="F11" s="119">
        <v>8000</v>
      </c>
      <c r="G11" s="82" t="s">
        <v>41</v>
      </c>
      <c r="H11" s="75">
        <v>0</v>
      </c>
      <c r="I11" s="75">
        <v>0</v>
      </c>
      <c r="J11" s="72">
        <v>1000</v>
      </c>
      <c r="K11" s="77">
        <v>2483</v>
      </c>
      <c r="L11" s="72">
        <v>3500</v>
      </c>
      <c r="M11" s="77">
        <v>1209</v>
      </c>
      <c r="N11" s="121">
        <v>1777</v>
      </c>
      <c r="O11" s="30">
        <v>0</v>
      </c>
      <c r="P11" s="30">
        <v>0</v>
      </c>
      <c r="Q11" s="30">
        <v>0</v>
      </c>
      <c r="R11" s="121">
        <v>0</v>
      </c>
      <c r="S11" s="30">
        <v>0</v>
      </c>
      <c r="T11" s="33">
        <f>13+531</f>
        <v>544</v>
      </c>
      <c r="U11" s="31">
        <f>O11+P11+Q11+R11+S11+T11</f>
        <v>544</v>
      </c>
      <c r="V11" s="32">
        <f t="shared" ref="V11:V16" si="3">U11/N11</f>
        <v>0.3061339335959482</v>
      </c>
      <c r="W11" s="33">
        <v>0</v>
      </c>
      <c r="X11" s="33">
        <v>0</v>
      </c>
      <c r="Y11" s="79">
        <v>0</v>
      </c>
      <c r="Z11" s="79">
        <v>0</v>
      </c>
      <c r="AA11" s="33"/>
      <c r="AB11" s="33"/>
      <c r="AC11" s="77">
        <f t="shared" si="0"/>
        <v>0</v>
      </c>
      <c r="AD11" s="88">
        <f t="shared" ref="AD11" si="4">AC11/N11</f>
        <v>0</v>
      </c>
      <c r="AE11" s="99">
        <f t="shared" ref="AE11:AE17" si="5">AC11+U11</f>
        <v>544</v>
      </c>
      <c r="AF11" s="98">
        <f t="shared" ref="AF11:AF22" si="6">AE11/N11</f>
        <v>0.3061339335959482</v>
      </c>
      <c r="AG11" s="109">
        <f>(I11+K11+M11+U11+AC11)</f>
        <v>4236</v>
      </c>
      <c r="AH11" s="101">
        <f>AG11/F11</f>
        <v>0.52949999999999997</v>
      </c>
      <c r="AI11" s="111" t="s">
        <v>99</v>
      </c>
      <c r="AJ11" s="137" t="s">
        <v>111</v>
      </c>
      <c r="AK11" s="68"/>
      <c r="AL11" s="68"/>
      <c r="AM11" s="68"/>
      <c r="AN11" s="68"/>
      <c r="AO11" s="68"/>
      <c r="AP11" s="68"/>
      <c r="AQ11" s="68"/>
    </row>
    <row r="12" spans="1:43" ht="72" customHeight="1" x14ac:dyDescent="0.3">
      <c r="A12" s="165"/>
      <c r="B12" s="167"/>
      <c r="C12" s="21" t="s">
        <v>50</v>
      </c>
      <c r="D12" s="29" t="s">
        <v>51</v>
      </c>
      <c r="E12" s="23" t="s">
        <v>47</v>
      </c>
      <c r="F12" s="119">
        <v>1000</v>
      </c>
      <c r="G12" s="82" t="s">
        <v>41</v>
      </c>
      <c r="H12" s="75">
        <v>0</v>
      </c>
      <c r="I12" s="75">
        <v>0</v>
      </c>
      <c r="J12" s="72">
        <v>162</v>
      </c>
      <c r="K12" s="77">
        <v>124</v>
      </c>
      <c r="L12" s="72">
        <v>468</v>
      </c>
      <c r="M12" s="77">
        <v>50</v>
      </c>
      <c r="N12" s="121">
        <v>419</v>
      </c>
      <c r="O12" s="30">
        <v>3</v>
      </c>
      <c r="P12" s="30">
        <v>39</v>
      </c>
      <c r="Q12" s="30">
        <v>4</v>
      </c>
      <c r="R12" s="121">
        <v>4</v>
      </c>
      <c r="S12" s="30">
        <v>9</v>
      </c>
      <c r="T12" s="33">
        <v>5</v>
      </c>
      <c r="U12" s="31">
        <f>O12+P12+Q12+R12+S12+T12</f>
        <v>64</v>
      </c>
      <c r="V12" s="32">
        <f>U12/N12</f>
        <v>0.15274463007159905</v>
      </c>
      <c r="W12" s="33">
        <v>5</v>
      </c>
      <c r="X12" s="30">
        <v>0</v>
      </c>
      <c r="Y12" s="30">
        <v>4</v>
      </c>
      <c r="Z12" s="30">
        <v>2</v>
      </c>
      <c r="AA12" s="30"/>
      <c r="AB12" s="33"/>
      <c r="AC12" s="77">
        <f t="shared" si="0"/>
        <v>11</v>
      </c>
      <c r="AD12" s="88">
        <f>AC12/N12</f>
        <v>2.6252983293556086E-2</v>
      </c>
      <c r="AE12" s="99">
        <f t="shared" si="5"/>
        <v>75</v>
      </c>
      <c r="AF12" s="98">
        <f>AE12/N12</f>
        <v>0.17899761336515513</v>
      </c>
      <c r="AG12" s="109">
        <f t="shared" si="2"/>
        <v>249</v>
      </c>
      <c r="AH12" s="101">
        <f>AG12/F12</f>
        <v>0.249</v>
      </c>
      <c r="AI12" s="110" t="s">
        <v>98</v>
      </c>
      <c r="AJ12" s="137" t="s">
        <v>115</v>
      </c>
      <c r="AK12" s="68"/>
      <c r="AL12" s="68"/>
      <c r="AM12" s="68"/>
      <c r="AN12" s="68"/>
      <c r="AO12" s="68"/>
      <c r="AP12" s="68"/>
      <c r="AQ12" s="68"/>
    </row>
    <row r="13" spans="1:43" ht="75.900000000000006" customHeight="1" x14ac:dyDescent="0.3">
      <c r="A13" s="165"/>
      <c r="B13" s="168"/>
      <c r="C13" s="21" t="s">
        <v>52</v>
      </c>
      <c r="D13" s="29" t="s">
        <v>53</v>
      </c>
      <c r="E13" s="23" t="s">
        <v>47</v>
      </c>
      <c r="F13" s="119">
        <v>4720</v>
      </c>
      <c r="G13" s="82" t="s">
        <v>41</v>
      </c>
      <c r="H13" s="75">
        <v>940</v>
      </c>
      <c r="I13" s="75">
        <v>260</v>
      </c>
      <c r="J13" s="72">
        <v>379</v>
      </c>
      <c r="K13" s="78">
        <v>478</v>
      </c>
      <c r="L13" s="72">
        <v>1142</v>
      </c>
      <c r="M13" s="77">
        <v>84</v>
      </c>
      <c r="N13" s="121">
        <v>2065</v>
      </c>
      <c r="O13" s="30">
        <v>1</v>
      </c>
      <c r="P13" s="30">
        <v>50</v>
      </c>
      <c r="Q13" s="30">
        <v>5</v>
      </c>
      <c r="R13" s="121">
        <v>3</v>
      </c>
      <c r="S13" s="30">
        <v>53</v>
      </c>
      <c r="T13" s="33">
        <v>14</v>
      </c>
      <c r="U13" s="31">
        <f>O13+P13+Q13+R13+S13+T13</f>
        <v>126</v>
      </c>
      <c r="V13" s="32">
        <f t="shared" si="3"/>
        <v>6.1016949152542375E-2</v>
      </c>
      <c r="W13" s="33">
        <v>22</v>
      </c>
      <c r="X13" s="30">
        <v>24</v>
      </c>
      <c r="Y13" s="79">
        <v>31</v>
      </c>
      <c r="Z13" s="79">
        <v>24</v>
      </c>
      <c r="AA13" s="79"/>
      <c r="AB13" s="33"/>
      <c r="AC13" s="77">
        <f t="shared" si="0"/>
        <v>101</v>
      </c>
      <c r="AD13" s="89">
        <f>AC13/N13</f>
        <v>4.891041162227603E-2</v>
      </c>
      <c r="AE13" s="99">
        <f t="shared" si="5"/>
        <v>227</v>
      </c>
      <c r="AF13" s="98">
        <f t="shared" si="6"/>
        <v>0.10992736077481841</v>
      </c>
      <c r="AG13" s="109">
        <f>(I13+K13+M13+U13+AC13)</f>
        <v>1049</v>
      </c>
      <c r="AH13" s="101">
        <f>AG13/F13</f>
        <v>0.22224576271186441</v>
      </c>
      <c r="AI13" s="112" t="s">
        <v>98</v>
      </c>
      <c r="AJ13" s="136" t="s">
        <v>116</v>
      </c>
      <c r="AK13" s="85"/>
      <c r="AL13" s="68"/>
      <c r="AM13" s="68"/>
      <c r="AN13" s="68"/>
      <c r="AO13" s="68"/>
      <c r="AP13" s="68"/>
      <c r="AQ13" s="68"/>
    </row>
    <row r="14" spans="1:43" ht="57" customHeight="1" thickBot="1" x14ac:dyDescent="0.35">
      <c r="A14" s="169">
        <v>200404</v>
      </c>
      <c r="B14" s="172" t="s">
        <v>54</v>
      </c>
      <c r="C14" s="34" t="s">
        <v>55</v>
      </c>
      <c r="D14" s="29" t="s">
        <v>56</v>
      </c>
      <c r="E14" s="23" t="s">
        <v>47</v>
      </c>
      <c r="F14" s="83">
        <v>7527</v>
      </c>
      <c r="G14" s="83" t="s">
        <v>41</v>
      </c>
      <c r="H14" s="78">
        <v>1327</v>
      </c>
      <c r="I14" s="115">
        <v>1724</v>
      </c>
      <c r="J14" s="73">
        <v>800</v>
      </c>
      <c r="K14" s="78">
        <v>696</v>
      </c>
      <c r="L14" s="73">
        <v>1267</v>
      </c>
      <c r="M14" s="78">
        <v>1144</v>
      </c>
      <c r="N14" s="122">
        <v>1424</v>
      </c>
      <c r="O14" s="25">
        <v>0</v>
      </c>
      <c r="P14" s="124">
        <v>1423</v>
      </c>
      <c r="Q14" s="124">
        <v>18</v>
      </c>
      <c r="R14" s="25">
        <v>0</v>
      </c>
      <c r="S14" s="30">
        <v>0</v>
      </c>
      <c r="T14" s="33">
        <v>0</v>
      </c>
      <c r="U14" s="35">
        <f t="shared" ref="U14:U19" si="7">O14+P14+Q14+R14+S14+T14</f>
        <v>1441</v>
      </c>
      <c r="V14" s="80">
        <f t="shared" si="3"/>
        <v>1.011938202247191</v>
      </c>
      <c r="W14" s="36">
        <v>147</v>
      </c>
      <c r="X14" s="36">
        <v>0</v>
      </c>
      <c r="Y14" s="36">
        <v>0</v>
      </c>
      <c r="Z14" s="36">
        <v>116</v>
      </c>
      <c r="AA14" s="36"/>
      <c r="AB14" s="36"/>
      <c r="AC14" s="35">
        <f t="shared" ref="AC14:AC20" si="8">SUM(W14:AB14)</f>
        <v>263</v>
      </c>
      <c r="AD14" s="90">
        <f>AC14/N14</f>
        <v>0.18469101123595505</v>
      </c>
      <c r="AE14" s="99">
        <f t="shared" si="5"/>
        <v>1704</v>
      </c>
      <c r="AF14" s="98">
        <f t="shared" si="6"/>
        <v>1.196629213483146</v>
      </c>
      <c r="AG14" s="109">
        <f t="shared" si="2"/>
        <v>5268</v>
      </c>
      <c r="AH14" s="101">
        <f>+AG14/F14</f>
        <v>0.69988043045037862</v>
      </c>
      <c r="AI14" s="103" t="s">
        <v>57</v>
      </c>
      <c r="AJ14" s="136" t="s">
        <v>117</v>
      </c>
      <c r="AK14" s="85"/>
    </row>
    <row r="15" spans="1:43" ht="66" customHeight="1" x14ac:dyDescent="0.3">
      <c r="A15" s="170"/>
      <c r="B15" s="173"/>
      <c r="C15" s="34" t="s">
        <v>58</v>
      </c>
      <c r="D15" s="29" t="s">
        <v>59</v>
      </c>
      <c r="E15" s="23" t="s">
        <v>47</v>
      </c>
      <c r="F15" s="119">
        <v>300</v>
      </c>
      <c r="G15" s="83" t="s">
        <v>41</v>
      </c>
      <c r="H15" s="78">
        <v>0</v>
      </c>
      <c r="I15" s="115">
        <v>0</v>
      </c>
      <c r="J15" s="72" t="s">
        <v>60</v>
      </c>
      <c r="K15" s="77">
        <v>2</v>
      </c>
      <c r="L15" s="72">
        <v>150</v>
      </c>
      <c r="M15" s="77">
        <v>65</v>
      </c>
      <c r="N15" s="121">
        <v>113</v>
      </c>
      <c r="O15" s="30">
        <v>0</v>
      </c>
      <c r="P15" s="30">
        <v>0</v>
      </c>
      <c r="Q15" s="30">
        <v>0</v>
      </c>
      <c r="R15" s="30">
        <v>0</v>
      </c>
      <c r="S15" s="30">
        <v>0</v>
      </c>
      <c r="T15" s="33">
        <v>0</v>
      </c>
      <c r="U15" s="31">
        <f t="shared" si="7"/>
        <v>0</v>
      </c>
      <c r="V15" s="81">
        <v>0</v>
      </c>
      <c r="W15" s="30">
        <v>0</v>
      </c>
      <c r="X15" s="30">
        <v>0</v>
      </c>
      <c r="Y15" s="30">
        <v>63</v>
      </c>
      <c r="Z15" s="30">
        <v>46</v>
      </c>
      <c r="AA15" s="30"/>
      <c r="AB15" s="36"/>
      <c r="AC15" s="35">
        <f t="shared" si="8"/>
        <v>109</v>
      </c>
      <c r="AD15" s="91">
        <v>0</v>
      </c>
      <c r="AE15" s="99">
        <f t="shared" si="5"/>
        <v>109</v>
      </c>
      <c r="AF15" s="98">
        <f t="shared" si="6"/>
        <v>0.96460176991150437</v>
      </c>
      <c r="AG15" s="109">
        <f t="shared" si="2"/>
        <v>176</v>
      </c>
      <c r="AH15" s="101">
        <f>+AG15/F15</f>
        <v>0.58666666666666667</v>
      </c>
      <c r="AI15" s="103" t="s">
        <v>57</v>
      </c>
      <c r="AJ15" s="135" t="s">
        <v>118</v>
      </c>
      <c r="AK15" s="85"/>
    </row>
    <row r="16" spans="1:43" ht="83.1" customHeight="1" x14ac:dyDescent="0.3">
      <c r="A16" s="170"/>
      <c r="B16" s="173"/>
      <c r="C16" s="34" t="s">
        <v>61</v>
      </c>
      <c r="D16" s="29" t="s">
        <v>62</v>
      </c>
      <c r="E16" s="23" t="s">
        <v>47</v>
      </c>
      <c r="F16" s="83">
        <v>1500</v>
      </c>
      <c r="G16" s="83" t="s">
        <v>41</v>
      </c>
      <c r="H16" s="78">
        <v>0</v>
      </c>
      <c r="I16" s="115">
        <v>0</v>
      </c>
      <c r="J16" s="73">
        <v>150</v>
      </c>
      <c r="K16" s="78">
        <v>555</v>
      </c>
      <c r="L16" s="73">
        <v>370</v>
      </c>
      <c r="M16" s="78">
        <v>370</v>
      </c>
      <c r="N16" s="122">
        <v>75</v>
      </c>
      <c r="O16" s="25">
        <v>0</v>
      </c>
      <c r="P16" s="124">
        <v>75</v>
      </c>
      <c r="Q16" s="124">
        <v>0</v>
      </c>
      <c r="R16" s="25">
        <v>0</v>
      </c>
      <c r="S16" s="30">
        <v>0</v>
      </c>
      <c r="T16" s="33">
        <v>0</v>
      </c>
      <c r="U16" s="35">
        <f t="shared" si="7"/>
        <v>75</v>
      </c>
      <c r="V16" s="80">
        <f t="shared" si="3"/>
        <v>1</v>
      </c>
      <c r="W16" s="36">
        <v>0</v>
      </c>
      <c r="X16" s="36">
        <v>0</v>
      </c>
      <c r="Y16" s="36">
        <v>0</v>
      </c>
      <c r="Z16" s="36">
        <v>72</v>
      </c>
      <c r="AA16" s="36"/>
      <c r="AB16" s="36"/>
      <c r="AC16" s="35">
        <f t="shared" si="8"/>
        <v>72</v>
      </c>
      <c r="AD16" s="90">
        <f>AC16/N16</f>
        <v>0.96</v>
      </c>
      <c r="AE16" s="99">
        <f t="shared" si="5"/>
        <v>147</v>
      </c>
      <c r="AF16" s="98">
        <f t="shared" si="6"/>
        <v>1.96</v>
      </c>
      <c r="AG16" s="109">
        <f t="shared" si="2"/>
        <v>1072</v>
      </c>
      <c r="AH16" s="100">
        <f t="shared" ref="AH16:AH22" si="9">AG16/F16</f>
        <v>0.71466666666666667</v>
      </c>
      <c r="AI16" s="103" t="s">
        <v>57</v>
      </c>
      <c r="AJ16" s="135" t="s">
        <v>119</v>
      </c>
      <c r="AK16" s="85"/>
    </row>
    <row r="17" spans="1:37" ht="59.1" customHeight="1" x14ac:dyDescent="0.3">
      <c r="A17" s="171"/>
      <c r="B17" s="174"/>
      <c r="C17" s="34" t="s">
        <v>63</v>
      </c>
      <c r="D17" s="29" t="s">
        <v>64</v>
      </c>
      <c r="E17" s="23" t="s">
        <v>47</v>
      </c>
      <c r="F17" s="83">
        <v>1500</v>
      </c>
      <c r="G17" s="83" t="s">
        <v>41</v>
      </c>
      <c r="H17" s="78">
        <v>0</v>
      </c>
      <c r="I17" s="115">
        <v>0</v>
      </c>
      <c r="J17" s="73">
        <v>150</v>
      </c>
      <c r="K17" s="78">
        <v>579</v>
      </c>
      <c r="L17" s="73">
        <v>400</v>
      </c>
      <c r="M17" s="78">
        <v>400</v>
      </c>
      <c r="N17" s="122">
        <v>71</v>
      </c>
      <c r="O17" s="25">
        <v>0</v>
      </c>
      <c r="P17" s="124">
        <v>71</v>
      </c>
      <c r="Q17" s="124">
        <v>0</v>
      </c>
      <c r="R17" s="25">
        <v>0</v>
      </c>
      <c r="S17" s="30">
        <v>0</v>
      </c>
      <c r="T17" s="33">
        <v>0</v>
      </c>
      <c r="U17" s="35">
        <f t="shared" si="7"/>
        <v>71</v>
      </c>
      <c r="V17" s="80">
        <f>U17/N17</f>
        <v>1</v>
      </c>
      <c r="W17" s="36">
        <v>0</v>
      </c>
      <c r="X17" s="36">
        <v>0</v>
      </c>
      <c r="Y17" s="36">
        <v>0</v>
      </c>
      <c r="Z17" s="36">
        <v>0</v>
      </c>
      <c r="AA17" s="36"/>
      <c r="AB17" s="36"/>
      <c r="AC17" s="35">
        <f t="shared" si="8"/>
        <v>0</v>
      </c>
      <c r="AD17" s="90">
        <f t="shared" ref="AD17:AD21" si="10">AC17/N17</f>
        <v>0</v>
      </c>
      <c r="AE17" s="99">
        <f t="shared" si="5"/>
        <v>71</v>
      </c>
      <c r="AF17" s="98">
        <f t="shared" si="6"/>
        <v>1</v>
      </c>
      <c r="AG17" s="109">
        <f t="shared" si="2"/>
        <v>1050</v>
      </c>
      <c r="AH17" s="100">
        <f t="shared" si="9"/>
        <v>0.7</v>
      </c>
      <c r="AI17" s="103" t="s">
        <v>57</v>
      </c>
      <c r="AJ17" s="137" t="s">
        <v>120</v>
      </c>
      <c r="AK17" s="85"/>
    </row>
    <row r="18" spans="1:37" ht="65.099999999999994" customHeight="1" thickBot="1" x14ac:dyDescent="0.35">
      <c r="A18" s="37">
        <v>200405</v>
      </c>
      <c r="B18" s="38" t="s">
        <v>65</v>
      </c>
      <c r="C18" s="34" t="s">
        <v>66</v>
      </c>
      <c r="D18" s="29" t="s">
        <v>67</v>
      </c>
      <c r="E18" s="23" t="s">
        <v>47</v>
      </c>
      <c r="F18" s="82">
        <v>3</v>
      </c>
      <c r="G18" s="82" t="s">
        <v>41</v>
      </c>
      <c r="H18" s="75">
        <v>0</v>
      </c>
      <c r="I18" s="75">
        <v>0</v>
      </c>
      <c r="J18" s="74">
        <v>1</v>
      </c>
      <c r="K18" s="75">
        <v>0</v>
      </c>
      <c r="L18" s="74">
        <v>1</v>
      </c>
      <c r="M18" s="75">
        <v>0</v>
      </c>
      <c r="N18" s="123">
        <v>2</v>
      </c>
      <c r="O18" s="25">
        <v>0</v>
      </c>
      <c r="P18" s="124">
        <v>0</v>
      </c>
      <c r="Q18" s="124">
        <v>0</v>
      </c>
      <c r="R18" s="142">
        <v>0</v>
      </c>
      <c r="S18" s="30">
        <v>0</v>
      </c>
      <c r="T18" s="33">
        <v>0</v>
      </c>
      <c r="U18" s="35">
        <f t="shared" si="7"/>
        <v>0</v>
      </c>
      <c r="V18" s="32">
        <f>U18/F18</f>
        <v>0</v>
      </c>
      <c r="W18" s="36">
        <v>0</v>
      </c>
      <c r="X18" s="39">
        <v>0</v>
      </c>
      <c r="Y18" s="39">
        <v>0</v>
      </c>
      <c r="Z18" s="149">
        <v>0</v>
      </c>
      <c r="AA18" s="39"/>
      <c r="AB18" s="39"/>
      <c r="AC18" s="35">
        <f t="shared" si="8"/>
        <v>0</v>
      </c>
      <c r="AD18" s="89">
        <f t="shared" si="10"/>
        <v>0</v>
      </c>
      <c r="AE18" s="99">
        <f t="shared" ref="AE18" si="11">AC18+U18</f>
        <v>0</v>
      </c>
      <c r="AF18" s="98">
        <f t="shared" si="6"/>
        <v>0</v>
      </c>
      <c r="AG18" s="109">
        <f t="shared" si="2"/>
        <v>0</v>
      </c>
      <c r="AH18" s="102">
        <f t="shared" si="9"/>
        <v>0</v>
      </c>
      <c r="AI18" s="113" t="s">
        <v>100</v>
      </c>
      <c r="AJ18" s="135" t="s">
        <v>124</v>
      </c>
      <c r="AK18" s="85"/>
    </row>
    <row r="19" spans="1:37"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24">
        <v>1563</v>
      </c>
      <c r="O19" s="25">
        <v>62</v>
      </c>
      <c r="P19" s="124">
        <v>0</v>
      </c>
      <c r="Q19" s="124">
        <v>81</v>
      </c>
      <c r="R19" s="25">
        <v>17</v>
      </c>
      <c r="S19" s="30">
        <v>0</v>
      </c>
      <c r="T19" s="33">
        <v>0</v>
      </c>
      <c r="U19" s="35">
        <f t="shared" si="7"/>
        <v>160</v>
      </c>
      <c r="V19" s="32">
        <f>U19/N19</f>
        <v>0.10236724248240563</v>
      </c>
      <c r="W19" s="39">
        <v>137</v>
      </c>
      <c r="X19" s="39">
        <v>0</v>
      </c>
      <c r="Y19" s="39">
        <v>0</v>
      </c>
      <c r="Z19" s="149">
        <v>17</v>
      </c>
      <c r="AA19" s="39"/>
      <c r="AB19" s="39"/>
      <c r="AC19" s="35">
        <f t="shared" si="8"/>
        <v>154</v>
      </c>
      <c r="AD19" s="89">
        <f t="shared" si="10"/>
        <v>9.852847088931542E-2</v>
      </c>
      <c r="AE19" s="99">
        <f>AC19+U19</f>
        <v>314</v>
      </c>
      <c r="AF19" s="98">
        <f t="shared" si="6"/>
        <v>0.20089571337172105</v>
      </c>
      <c r="AG19" s="109">
        <f t="shared" si="2"/>
        <v>2591</v>
      </c>
      <c r="AH19" s="101">
        <f t="shared" si="9"/>
        <v>0.40484375</v>
      </c>
      <c r="AI19" s="103" t="s">
        <v>71</v>
      </c>
      <c r="AJ19" s="138" t="s">
        <v>125</v>
      </c>
      <c r="AK19" s="85"/>
    </row>
    <row r="20" spans="1:37"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25">
        <v>325</v>
      </c>
      <c r="O20" s="25">
        <v>0</v>
      </c>
      <c r="P20" s="124">
        <v>3</v>
      </c>
      <c r="Q20" s="124">
        <v>35</v>
      </c>
      <c r="R20" s="25">
        <v>96</v>
      </c>
      <c r="S20" s="30">
        <v>19</v>
      </c>
      <c r="T20" s="33">
        <v>29</v>
      </c>
      <c r="U20" s="35">
        <f>O20+P20+Q20+R20+S20+T20</f>
        <v>182</v>
      </c>
      <c r="V20" s="27">
        <f>U20/N20</f>
        <v>0.56000000000000005</v>
      </c>
      <c r="W20" s="39">
        <v>7</v>
      </c>
      <c r="X20" s="39">
        <v>15</v>
      </c>
      <c r="Y20" s="39">
        <v>55</v>
      </c>
      <c r="Z20" s="39">
        <v>40</v>
      </c>
      <c r="AA20" s="39"/>
      <c r="AB20" s="39"/>
      <c r="AC20" s="35">
        <f t="shared" si="8"/>
        <v>117</v>
      </c>
      <c r="AD20" s="92">
        <f t="shared" si="10"/>
        <v>0.36</v>
      </c>
      <c r="AE20" s="99">
        <f>AC20+U20</f>
        <v>299</v>
      </c>
      <c r="AF20" s="98">
        <f t="shared" si="6"/>
        <v>0.92</v>
      </c>
      <c r="AG20" s="109">
        <f t="shared" si="2"/>
        <v>1005</v>
      </c>
      <c r="AH20" s="102">
        <f t="shared" si="9"/>
        <v>0.97572815533980584</v>
      </c>
      <c r="AI20" s="114" t="s">
        <v>101</v>
      </c>
      <c r="AJ20" s="138" t="s">
        <v>121</v>
      </c>
      <c r="AK20" s="85"/>
    </row>
    <row r="21" spans="1:37" ht="76.2" customHeight="1" x14ac:dyDescent="0.3">
      <c r="A21" s="180" t="s">
        <v>75</v>
      </c>
      <c r="B21" s="181"/>
      <c r="C21" s="34" t="s">
        <v>76</v>
      </c>
      <c r="D21" s="29" t="s">
        <v>110</v>
      </c>
      <c r="E21" s="23" t="s">
        <v>47</v>
      </c>
      <c r="F21" s="83">
        <v>5720</v>
      </c>
      <c r="G21" s="82" t="s">
        <v>41</v>
      </c>
      <c r="H21" s="75">
        <v>940</v>
      </c>
      <c r="I21" s="75">
        <v>467</v>
      </c>
      <c r="J21" s="76">
        <v>1430</v>
      </c>
      <c r="K21" s="75">
        <v>61</v>
      </c>
      <c r="L21" s="76">
        <v>2300</v>
      </c>
      <c r="M21" s="75">
        <v>446</v>
      </c>
      <c r="N21" s="125">
        <v>1131</v>
      </c>
      <c r="O21" s="25">
        <v>4</v>
      </c>
      <c r="P21" s="124">
        <v>4</v>
      </c>
      <c r="Q21" s="125">
        <v>8</v>
      </c>
      <c r="R21" s="142">
        <v>0</v>
      </c>
      <c r="S21" s="30">
        <v>11</v>
      </c>
      <c r="T21" s="33">
        <v>11</v>
      </c>
      <c r="U21" s="35">
        <f>O21+P21+Q21+R21+S21+T21</f>
        <v>38</v>
      </c>
      <c r="V21" s="32">
        <f>U21/N21</f>
        <v>3.3598585322723251E-2</v>
      </c>
      <c r="W21" s="39">
        <v>12</v>
      </c>
      <c r="X21" s="39">
        <v>0</v>
      </c>
      <c r="Y21" s="39">
        <v>3</v>
      </c>
      <c r="Z21" s="39">
        <v>4</v>
      </c>
      <c r="AA21" s="39"/>
      <c r="AB21" s="39"/>
      <c r="AC21" s="35">
        <f>SUM(W21:AB21)</f>
        <v>19</v>
      </c>
      <c r="AD21" s="88">
        <f t="shared" si="10"/>
        <v>1.6799292661361626E-2</v>
      </c>
      <c r="AE21" s="99">
        <f>AC21+U21</f>
        <v>57</v>
      </c>
      <c r="AF21" s="98">
        <f t="shared" si="6"/>
        <v>5.0397877984084884E-2</v>
      </c>
      <c r="AG21" s="109">
        <f t="shared" si="2"/>
        <v>1031</v>
      </c>
      <c r="AH21" s="101">
        <f t="shared" si="9"/>
        <v>0.18024475524475525</v>
      </c>
      <c r="AI21" s="103" t="s">
        <v>77</v>
      </c>
      <c r="AJ21" s="139" t="s">
        <v>122</v>
      </c>
      <c r="AK21" s="85"/>
    </row>
    <row r="22" spans="1:37" ht="76.2" customHeight="1" thickBot="1" x14ac:dyDescent="0.35">
      <c r="A22" s="180" t="s">
        <v>75</v>
      </c>
      <c r="B22" s="181"/>
      <c r="C22" s="34" t="s">
        <v>78</v>
      </c>
      <c r="D22" s="29" t="s">
        <v>109</v>
      </c>
      <c r="E22" s="23" t="s">
        <v>47</v>
      </c>
      <c r="F22" s="83">
        <v>19527</v>
      </c>
      <c r="G22" s="82" t="s">
        <v>41</v>
      </c>
      <c r="H22" s="75">
        <v>2430</v>
      </c>
      <c r="I22" s="78">
        <v>4953</v>
      </c>
      <c r="J22" s="76">
        <v>3064</v>
      </c>
      <c r="K22" s="75">
        <v>2508</v>
      </c>
      <c r="L22" s="76">
        <v>6629</v>
      </c>
      <c r="M22" s="75">
        <v>6013</v>
      </c>
      <c r="N22" s="125">
        <v>4683</v>
      </c>
      <c r="O22" s="25">
        <v>85</v>
      </c>
      <c r="P22" s="124">
        <v>94</v>
      </c>
      <c r="Q22" s="122">
        <v>1207</v>
      </c>
      <c r="R22" s="142">
        <v>260</v>
      </c>
      <c r="S22" s="30">
        <v>479</v>
      </c>
      <c r="T22" s="33">
        <v>559</v>
      </c>
      <c r="U22" s="35">
        <f>SUM(O22:T22)</f>
        <v>2684</v>
      </c>
      <c r="V22" s="32">
        <f>SUM(J22:T22)/F22</f>
        <v>1.3100322630204333</v>
      </c>
      <c r="W22" s="39">
        <v>275</v>
      </c>
      <c r="X22" s="39">
        <v>637</v>
      </c>
      <c r="Y22" s="39">
        <v>208</v>
      </c>
      <c r="Z22" s="39">
        <v>675</v>
      </c>
      <c r="AA22" s="39"/>
      <c r="AB22" s="39"/>
      <c r="AC22" s="35">
        <f>SUM(W22:AB22)</f>
        <v>1795</v>
      </c>
      <c r="AD22" s="93">
        <f>AC22/N22</f>
        <v>0.38330130258381379</v>
      </c>
      <c r="AE22" s="99">
        <f>AC22+U22</f>
        <v>4479</v>
      </c>
      <c r="AF22" s="98">
        <f t="shared" si="6"/>
        <v>0.95643818065342734</v>
      </c>
      <c r="AG22" s="109">
        <f t="shared" si="2"/>
        <v>17953</v>
      </c>
      <c r="AH22" s="106">
        <f t="shared" si="9"/>
        <v>0.91939366006042911</v>
      </c>
      <c r="AI22" s="103" t="s">
        <v>77</v>
      </c>
      <c r="AJ22" s="133" t="s">
        <v>123</v>
      </c>
      <c r="AK22" s="85"/>
    </row>
    <row r="23" spans="1:37"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46"/>
      <c r="AI23" s="47"/>
      <c r="AJ23" s="48"/>
    </row>
    <row r="24" spans="1:37"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46"/>
      <c r="AI24" s="47"/>
      <c r="AJ24" s="48"/>
    </row>
    <row r="25" spans="1:37"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46"/>
      <c r="AI25" s="47"/>
      <c r="AJ25" s="48"/>
    </row>
    <row r="26" spans="1:37"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46"/>
      <c r="AI26" s="47"/>
      <c r="AJ26" s="48"/>
    </row>
    <row r="27" spans="1:37"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46"/>
      <c r="AI27" s="47"/>
      <c r="AJ27" s="48"/>
    </row>
    <row r="28" spans="1:37" ht="21" x14ac:dyDescent="0.3">
      <c r="A28" s="5" t="s">
        <v>79</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3"/>
      <c r="AJ28" s="3"/>
    </row>
    <row r="29" spans="1:37"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3"/>
      <c r="AJ29" s="3"/>
    </row>
    <row r="30" spans="1:37"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3"/>
      <c r="AJ30" s="3"/>
    </row>
    <row r="31" spans="1:37"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3"/>
      <c r="AJ31" s="3"/>
    </row>
    <row r="32" spans="1:37" ht="18.600000000000001" thickBot="1" x14ac:dyDescent="0.35">
      <c r="A32" s="56" t="s">
        <v>80</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46"/>
      <c r="AI32" s="47"/>
      <c r="AJ32" s="48"/>
    </row>
    <row r="33" spans="1:36" ht="21" x14ac:dyDescent="0.3">
      <c r="A33" s="182" t="s">
        <v>81</v>
      </c>
      <c r="B33" s="182"/>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46"/>
      <c r="AI33" s="47"/>
      <c r="AJ33" s="48"/>
    </row>
    <row r="34" spans="1:36" x14ac:dyDescent="0.3">
      <c r="A34" s="175" t="s">
        <v>82</v>
      </c>
      <c r="B34" s="175"/>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46"/>
      <c r="AI34" s="47"/>
      <c r="AJ34" s="48"/>
    </row>
    <row r="35" spans="1:36" ht="21.6" thickBot="1" x14ac:dyDescent="0.35">
      <c r="A35" s="182" t="s">
        <v>83</v>
      </c>
      <c r="B35" s="182"/>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46"/>
      <c r="AI35" s="47"/>
      <c r="AJ35" s="48"/>
    </row>
    <row r="36" spans="1:36" x14ac:dyDescent="0.3">
      <c r="A36" s="175" t="s">
        <v>84</v>
      </c>
      <c r="B36" s="175"/>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46"/>
      <c r="AI36" s="47"/>
      <c r="AJ36" s="48"/>
    </row>
    <row r="37" spans="1:36" x14ac:dyDescent="0.3">
      <c r="A37" s="175" t="s">
        <v>85</v>
      </c>
      <c r="B37" s="175"/>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46"/>
      <c r="AI37" s="63"/>
      <c r="AJ37" s="48"/>
    </row>
    <row r="38" spans="1:36"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46"/>
      <c r="AI38" s="63"/>
      <c r="AJ38" s="48"/>
    </row>
    <row r="39" spans="1:36"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46"/>
      <c r="AI39" s="63"/>
      <c r="AJ39" s="48"/>
    </row>
    <row r="40" spans="1:36"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46"/>
      <c r="AI40" s="63"/>
      <c r="AJ40" s="48"/>
    </row>
    <row r="41" spans="1:36" x14ac:dyDescent="0.3">
      <c r="A41" s="176" t="s">
        <v>86</v>
      </c>
      <c r="B41" s="64" t="s">
        <v>87</v>
      </c>
      <c r="C41" s="177" t="s">
        <v>88</v>
      </c>
      <c r="D41" s="65" t="s">
        <v>107</v>
      </c>
      <c r="E41" s="178" t="s">
        <v>89</v>
      </c>
      <c r="F41" s="179" t="s">
        <v>91</v>
      </c>
      <c r="G41" s="179"/>
      <c r="H41" s="179"/>
      <c r="I41" s="179"/>
      <c r="J41" s="179"/>
      <c r="K41" s="179"/>
      <c r="L41" s="179"/>
      <c r="M41" s="179"/>
      <c r="N41" s="179"/>
      <c r="O41" s="179"/>
      <c r="P41" s="179"/>
      <c r="Q41" s="179"/>
      <c r="R41" s="3"/>
      <c r="S41" s="3"/>
      <c r="T41" s="3"/>
      <c r="U41" s="3"/>
      <c r="V41" s="46"/>
      <c r="W41" s="46"/>
      <c r="X41" s="46"/>
      <c r="Y41" s="46"/>
      <c r="Z41" s="46"/>
      <c r="AA41" s="46"/>
      <c r="AB41" s="46"/>
      <c r="AC41" s="46"/>
      <c r="AD41" s="46"/>
      <c r="AE41" s="46"/>
      <c r="AF41" s="46"/>
      <c r="AG41" s="3"/>
      <c r="AH41" s="46"/>
      <c r="AI41" s="47"/>
      <c r="AJ41" s="48"/>
    </row>
    <row r="42" spans="1:36" x14ac:dyDescent="0.3">
      <c r="A42" s="176"/>
      <c r="B42" s="64" t="s">
        <v>90</v>
      </c>
      <c r="C42" s="177"/>
      <c r="D42" s="65" t="s">
        <v>108</v>
      </c>
      <c r="E42" s="178"/>
      <c r="F42" s="179" t="s">
        <v>92</v>
      </c>
      <c r="G42" s="179"/>
      <c r="H42" s="179"/>
      <c r="I42" s="179"/>
      <c r="J42" s="179"/>
      <c r="K42" s="179"/>
      <c r="L42" s="179"/>
      <c r="M42" s="179"/>
      <c r="N42" s="179"/>
      <c r="O42" s="179"/>
      <c r="P42" s="179"/>
      <c r="Q42" s="179"/>
      <c r="R42" s="3"/>
      <c r="S42" s="3"/>
      <c r="T42" s="3"/>
      <c r="U42" s="3"/>
      <c r="V42" s="46"/>
      <c r="W42" s="46"/>
      <c r="X42" s="46"/>
      <c r="Y42" s="46"/>
      <c r="Z42" s="46"/>
      <c r="AA42" s="46"/>
      <c r="AB42" s="46"/>
      <c r="AC42" s="46"/>
      <c r="AD42" s="46"/>
      <c r="AE42" s="46"/>
      <c r="AF42" s="46"/>
      <c r="AG42" s="3"/>
      <c r="AH42" s="46"/>
      <c r="AI42" s="47"/>
      <c r="AJ42" s="48"/>
    </row>
  </sheetData>
  <mergeCells count="25">
    <mergeCell ref="A36:B36"/>
    <mergeCell ref="A21:B21"/>
    <mergeCell ref="A22:B22"/>
    <mergeCell ref="A33:B33"/>
    <mergeCell ref="A34:B34"/>
    <mergeCell ref="A35:B35"/>
    <mergeCell ref="A37:B37"/>
    <mergeCell ref="A41:A42"/>
    <mergeCell ref="C41:C42"/>
    <mergeCell ref="E41:E42"/>
    <mergeCell ref="F41:Q41"/>
    <mergeCell ref="F42:Q42"/>
    <mergeCell ref="A8:A9"/>
    <mergeCell ref="B8:B9"/>
    <mergeCell ref="A10:A13"/>
    <mergeCell ref="B10:B13"/>
    <mergeCell ref="A14:A17"/>
    <mergeCell ref="B14:B17"/>
    <mergeCell ref="A1:A4"/>
    <mergeCell ref="B1:AI4"/>
    <mergeCell ref="W6:AD6"/>
    <mergeCell ref="AE6:AF6"/>
    <mergeCell ref="AG6:AH6"/>
    <mergeCell ref="AI6:AJ6"/>
    <mergeCell ref="N6:V6"/>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 Humberto Henao Zapata</cp:lastModifiedBy>
  <dcterms:created xsi:type="dcterms:W3CDTF">2021-06-04T18:58:02Z</dcterms:created>
  <dcterms:modified xsi:type="dcterms:W3CDTF">2024-07-19T23:05:21Z</dcterms:modified>
</cp:coreProperties>
</file>