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SUBSANAR PA - PI -2024 - 2025\DICIEMBRE 2024\"/>
    </mc:Choice>
  </mc:AlternateContent>
  <xr:revisionPtr revIDLastSave="0" documentId="13_ncr:1_{BD6820E8-D616-46C2-8927-97B19EAB9BED}"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9" i="4" l="1"/>
  <c r="AI11" i="4"/>
  <c r="AH11" i="4"/>
  <c r="I11" i="4"/>
  <c r="AF11" i="4"/>
  <c r="AI12" i="4" l="1"/>
  <c r="AI13" i="4"/>
  <c r="AI14" i="4"/>
  <c r="AI15" i="4"/>
  <c r="AI16" i="4"/>
  <c r="AI17" i="4"/>
  <c r="AI18" i="4"/>
  <c r="AH12" i="4"/>
  <c r="AH13" i="4"/>
  <c r="AH14" i="4"/>
  <c r="AH15" i="4"/>
  <c r="AH16" i="4"/>
  <c r="AH17" i="4"/>
  <c r="AH18" i="4"/>
  <c r="AH19" i="4"/>
  <c r="W14" i="4" l="1"/>
  <c r="AF19" i="4"/>
  <c r="AF18" i="4"/>
  <c r="AD18" i="4"/>
  <c r="I18" i="4" s="1"/>
  <c r="AD11" i="4"/>
  <c r="AD16" i="4"/>
  <c r="AD12" i="4"/>
  <c r="AE12" i="4" s="1"/>
  <c r="V11" i="4"/>
  <c r="W11" i="4" s="1"/>
  <c r="W12" i="4"/>
  <c r="AF12" i="4" l="1"/>
  <c r="AG12" i="4" s="1"/>
  <c r="V15" i="4"/>
  <c r="W15" i="4" s="1"/>
  <c r="AD15" i="4"/>
  <c r="AF15" i="4" l="1"/>
  <c r="AE15" i="4"/>
  <c r="AE18" i="4"/>
  <c r="AD19" i="4"/>
  <c r="AE19" i="4" s="1"/>
  <c r="V19" i="4"/>
  <c r="W19" i="4" s="1"/>
  <c r="V18" i="4"/>
  <c r="W18" i="4" s="1"/>
  <c r="AD17" i="4"/>
  <c r="V17" i="4"/>
  <c r="W17" i="4" s="1"/>
  <c r="AG15" i="4" l="1"/>
  <c r="AE17" i="4"/>
  <c r="AF17" i="4"/>
  <c r="V16" i="4"/>
  <c r="W16" i="4" s="1"/>
  <c r="AD14" i="4"/>
  <c r="AF14" i="4" s="1"/>
  <c r="V14" i="4"/>
  <c r="AG19" i="4" l="1"/>
  <c r="AF16" i="4"/>
  <c r="AE16" i="4"/>
  <c r="AE14" i="4"/>
  <c r="AG18" i="4"/>
  <c r="AG17" i="4"/>
  <c r="I19" i="4"/>
  <c r="I17" i="4"/>
  <c r="I15" i="4"/>
  <c r="V13" i="4"/>
  <c r="W13" i="4" s="1"/>
  <c r="AD13" i="4"/>
  <c r="AG16" i="4" l="1"/>
  <c r="AG14" i="4"/>
  <c r="I14" i="4"/>
  <c r="AE13" i="4"/>
  <c r="AF13" i="4"/>
  <c r="I16" i="4"/>
  <c r="AG13" i="4" l="1"/>
  <c r="I13" i="4"/>
  <c r="I12"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<sst xmlns="http://schemas.openxmlformats.org/spreadsheetml/2006/main" count="271" uniqueCount="224">
  <si>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</si>
  <si>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</si>
  <si>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</si>
  <si>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</si>
  <si>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</si>
  <si>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</si>
  <si>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</si>
  <si>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</si>
  <si>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</si>
  <si>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</si>
  <si>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</si>
  <si>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</si>
  <si>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</si>
  <si>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</si>
  <si>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</si>
  <si>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</si>
  <si>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</si>
  <si>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</si>
  <si>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</si>
  <si>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</si>
  <si>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</si>
  <si>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</si>
  <si>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</si>
  <si>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</si>
  <si>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</si>
  <si>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</si>
  <si>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</si>
  <si>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</si>
  <si>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</si>
  <si>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</si>
  <si>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</si>
  <si>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</si>
  <si>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</si>
  <si>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</si>
  <si>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</si>
  <si>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</si>
  <si>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</si>
  <si>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</si>
  <si>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</si>
  <si>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</si>
  <si>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</si>
  <si>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</si>
  <si>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</si>
  <si>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</si>
  <si>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</si>
  <si>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</si>
  <si>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</si>
  <si>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</si>
  <si>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</si>
  <si>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</si>
  <si>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</si>
  <si>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</si>
  <si>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</si>
  <si>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</si>
  <si>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</si>
  <si>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</si>
  <si>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</si>
  <si>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</si>
  <si>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</si>
  <si>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</si>
  <si>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</si>
  <si>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</si>
  <si>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</si>
  <si>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</si>
  <si>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</si>
  <si>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</si>
  <si>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</si>
  <si>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</si>
  <si>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</si>
  <si>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</si>
  <si>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</si>
  <si>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</si>
  <si>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</si>
  <si>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</si>
  <si>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</si>
  <si>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</si>
  <si>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</si>
  <si>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</si>
  <si>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</si>
  <si>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</si>
  <si>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</si>
  <si>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</si>
  <si>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</si>
  <si>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</si>
  <si>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</si>
  <si>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</si>
  <si>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</si>
  <si>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</si>
  <si>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</si>
  <si>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</si>
  <si>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</si>
  <si>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</si>
  <si>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</si>
  <si>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</si>
  <si>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</si>
  <si>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</si>
  <si>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</si>
  <si>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</si>
  <si>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</si>
  <si>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</si>
  <si>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</si>
  <si>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</si>
  <si>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</si>
  <si>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</si>
  <si>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</si>
  <si>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</si>
  <si>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</si>
  <si>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</si>
  <si>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</si>
  <si>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</si>
  <si>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</si>
  <si>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</si>
  <si>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</si>
  <si>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</si>
  <si>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</si>
  <si>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</si>
  <si>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</si>
  <si>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</si>
  <si>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</si>
  <si>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</si>
  <si>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</si>
  <si>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</si>
  <si>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</si>
  <si>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</si>
  <si>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</si>
  <si>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</si>
  <si>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</si>
  <si>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</si>
  <si>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</si>
  <si>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</si>
  <si>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</si>
  <si>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</si>
  <si>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</si>
  <si>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</si>
  <si>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</si>
  <si>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</si>
  <si>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</si>
  <si>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</si>
  <si>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</si>
  <si>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</si>
  <si>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</si>
  <si>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</si>
  <si>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</si>
  <si>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</si>
  <si>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</si>
  <si>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</si>
  <si>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</si>
  <si>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</si>
  <si>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</si>
  <si>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</si>
  <si>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</si>
  <si>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</si>
  <si>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</si>
  <si>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</si>
  <si>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</si>
  <si>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</si>
  <si>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</si>
  <si>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</si>
  <si>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</si>
  <si>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</si>
  <si>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</si>
  <si>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</si>
  <si>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</si>
  <si>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</si>
  <si>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</si>
  <si>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</si>
  <si>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</si>
  <si>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</si>
  <si>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</si>
  <si>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</si>
  <si>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</si>
  <si>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</si>
  <si>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</si>
  <si>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</si>
  <si>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</si>
  <si>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</si>
  <si>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</si>
  <si>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</si>
  <si>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</si>
  <si>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</si>
  <si>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</si>
  <si>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</si>
  <si>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</si>
  <si>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</si>
  <si>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</si>
  <si>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</si>
  <si>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</si>
  <si>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</si>
  <si>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</si>
  <si>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</si>
  <si>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</si>
  <si>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</si>
  <si>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</si>
  <si>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</si>
  <si>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</si>
  <si>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</si>
  <si>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</si>
  <si>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</si>
  <si>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</si>
  <si>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</si>
  <si>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</si>
  <si>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</si>
  <si>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</si>
  <si>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</si>
  <si>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</si>
  <si>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</si>
  <si>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</si>
  <si>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</si>
  <si>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Subdirección Planeación            Estefania Arredondo Álvarez</t>
  </si>
  <si>
    <t>Planeación - Johana María Toro Torres</t>
  </si>
  <si>
    <t>Maria Carolina Rendón Arenas</t>
  </si>
  <si>
    <t>Subdirectora de Planeación ( E )</t>
  </si>
  <si>
    <t>-</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</si>
  <si>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r>
      <rPr>
        <b/>
        <sz val="9"/>
        <rFont val="Arial"/>
        <family val="2"/>
      </rPr>
      <t xml:space="preserve">OCTUBRE: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NOVIEMBRE: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DICIEMBRE 	</t>
    </r>
    <r>
      <rPr>
        <sz val="9"/>
        <rFont val="Arial"/>
        <family val="2"/>
      </rPr>
      <t>SE REALIZA LA PRIMERA SESIÓN DEL CONSEJO CONSULTIVO DE LA ADMINISTRACIÓN DISTRITAL 2024-2027 CON LA PARTICIPACIÓN DE DIFERENTES ACTORES DEL SECTOR PÚBLICO Y PRIVADO DE ACUERDO A LO ESTABLECIDO EN EL DECRETO 0303 DE 2019. ESTA SE HIZO CON EL OBJETIVO DE DAR A CONOCER LA ESTRATEGIA DE VIVIENDA QUE ESTÁ LLEVANDO A CABO EL ISVIMED DESDE LOS PROGRAMAS Y PROYECTOS.</t>
    </r>
  </si>
  <si>
    <t>No tiene meta para la vigencia 2024, pero sin embargo se adelanto un consejo consultivo en el 2024.</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</si>
  <si>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r>
      <rPr>
        <b/>
        <sz val="9"/>
        <rFont val="Arial"/>
        <family val="2"/>
      </rPr>
      <t xml:space="preserve"> OCTUBRE</t>
    </r>
    <r>
      <rPr>
        <sz val="9"/>
        <rFont val="Arial"/>
        <family val="2"/>
      </rPr>
      <t xml:space="preserve">: 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 </t>
    </r>
    <r>
      <rPr>
        <b/>
        <sz val="9"/>
        <rFont val="Arial"/>
        <family val="2"/>
      </rPr>
      <t xml:space="preserve">NOVIEMBRE 	</t>
    </r>
    <r>
      <rPr>
        <sz val="9"/>
        <rFont val="Arial"/>
        <family val="2"/>
      </rPr>
      <t xml:space="preserve">SE HACE ACOMPAÑAMIENTO SOCIAL EN 20 INQUILINATOS, LLEGANDO A 54 PERSONAS APROXIMADAMENTE. DESDE LA COMISIÓN DE GARANTÍA DE DERECHOS DE LA METIM, SE REALIZÓ 2 RECORRIDO DE ACERCAMIENTO DE LA OFERTA INSTITUCIONAL VISITANDO 8 INQUILINATOS, DONDE 4 DEPENDENCIAS PARTICIPARON (GERENCIA ÉTNICA, UNIDAD FAMILIA, UNIDAD DE NIÑEZ, BUEN COMIENZO, CENTRO INTÉGRATE, SECRETARIA DE EDICACIÓN E ISVIMED). DESDE LA UNIDAD DE NIÑEZ REALIZAN 4 ACTIVIDADES LÚDICO-PEDAGÓGICAS CON NIÑOS, NIÑAS Y ADOLESCENTES HABITANTES DE INQUILINATOS Y 4 MICRO-TALLERES CON ADMINISTRADORES, ADEMÁS SE PARTICIPA DEL ENCUENTRO CON ADMINISTRADORES LIDERADO POR UNIDAD DE NIÑEZ. </t>
    </r>
    <r>
      <rPr>
        <b/>
        <sz val="9"/>
        <rFont val="Arial"/>
        <family val="2"/>
      </rPr>
      <t xml:space="preserve"> DICIEMBRE 	</t>
    </r>
    <r>
      <rPr>
        <sz val="9"/>
        <rFont val="Arial"/>
        <family val="2"/>
      </rPr>
      <t>SE HACE ACOMPAÑAMIENTO SOCIAL EN 13 INQUILINATOS, LLEGANDO A 20 PERSONAS APROXIMADAMENTE. DESDE LA COMISIÓN DE GARANTÍA DE DERECHOS DE LA METIM, SE REALIZÓ FIESTA NAVIDEÑA DIRIGIDA NNA DE 8 INQUILINATOS DONDE 4 DEPENDENCIAS PARTICIPARON (UNIDAD DE NIÑEZ, BUEN COMIENZO, ERAM E ISVIMED). Y DESDE LA UNIDAD DE NIÑEZ REALIZAN 5 MICRO-TALLERES CON ADMINISTRADORES DE INQUILINATOS. SE LIDERA LA MESA DE TRABAJO CON LA COMISIÓN 2 GARANTIA DE DERECHOS Y LA MESA DE TRABAJO PARA LA POLITICA PÚBLICA DE INQUILINATOS DONDE SE SOCIALIZA EL INFORME DE LAS ACTIVIDADES REALIZADAS EN EL AÑO.</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</si>
  <si>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r>
      <rPr>
        <b/>
        <sz val="9"/>
        <rFont val="Arial"/>
        <family val="2"/>
      </rPr>
      <t>. OCTUBRE:</t>
    </r>
    <r>
      <rPr>
        <sz val="9"/>
        <rFont val="Arial"/>
        <family val="2"/>
      </rPr>
      <t xml:space="preserve">	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 </t>
    </r>
    <r>
      <rPr>
        <b/>
        <sz val="9"/>
        <rFont val="Arial"/>
        <family val="2"/>
      </rPr>
      <t>NOVIEMBRE</t>
    </r>
    <r>
      <rPr>
        <sz val="9"/>
        <rFont val="Arial"/>
        <family val="2"/>
      </rPr>
      <t xml:space="preserve"> DURANTE ESTE MES SE REALIZARON 778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4.555 ACTIVIDADES DE ACOMPAÑAMIENTO SOCIAL REALIZADAS. EL ARCHIVO ADJUNTO DETALLA LAS ACTIVIDADES REALIZADAS Y LA RUTA DONDE REPOSAN LAS EVIDENCIAS. </t>
    </r>
    <r>
      <rPr>
        <b/>
        <sz val="9"/>
        <rFont val="Arial"/>
        <family val="2"/>
      </rPr>
      <t xml:space="preserve">DICIEMBRE </t>
    </r>
    <r>
      <rPr>
        <sz val="9"/>
        <rFont val="Arial"/>
        <family val="2"/>
      </rPr>
      <t>DURANTE EL MES DE DICIEMBRE SE REALIZARON 630 ACTIVIDADES DE ACOMPAÑAMIENTO SOCIAL CON LOS HOGARES BENEFICIARIOS DEL ISVIMED, ESPECÍFICAMENTE, DEL PROYECTO ARRENDAMIENTO TEMPORAL, VIVIENDA NUEVA, SE DESTACA LA REALIZACIÓN DE LAS CARACTERIZACIONES, EL TALLER DE INDUCCIÓN CON LOS HOGARES QUE INGRESAN POR PRIMERA VEZ AL PROYECTO DE ARRENDAMIENTO TEMPORAL, LAS VISITAS DE ACOMPAÑAMIENTO FAMILIAR Y VERIFICACIÓN DE HABITABILIDAD Y EL DESARROLLO DE ESTRATEGÍAS DE FORTALECIMIENTO Y ARTICULACIÓN INTERINSTITUCIONAL. EL ARCHIVO ADJUNTO DETALLA LAS ACTIVIDADES REALIZADAS Y LA RUTA DONDE REPOSAN LAS EVIDENCIAS. ES IMPORTANTE ACLARAR QUE AL MES DE DICIEMBRE CERRO CON UN TOTAL DE 5.179 ACTIVIDADES DE ACOMPAÑAMIEMTO SOCIAL LO QUE SIGNIFICA QUE SE SUPERO LA META ESTABLECIDA PARA ESTE AÑO LA CUAL CORRESPONDIA A UN TOTAL DE 2.500 ACTIVIDADES.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</si>
  <si>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 xml:space="preserve">OCTUBRE: </t>
    </r>
    <r>
      <rPr>
        <sz val="9"/>
        <rFont val="Arial"/>
        <family val="2"/>
      </rPr>
      <t>SE ASIGNARON 32 SUBSIDIOS DISTRITALES DE VIVIENDA PARA LA POBLACION DEMANDA LIBRE; 31 EL MARCO DE LA ESTRATEGIA COMPRA TU CASA Y 1 VIVIENDA NUEVA EN EL PROYECTO HABITACIONAL LA COLINITA.</t>
    </r>
    <r>
      <rPr>
        <b/>
        <sz val="9"/>
        <rFont val="Arial"/>
        <family val="2"/>
      </rPr>
      <t xml:space="preserve"> NOVIEMBRE 	</t>
    </r>
    <r>
      <rPr>
        <sz val="9"/>
        <rFont val="Arial"/>
        <family val="2"/>
      </rPr>
      <t>SE ASIGNARON 77 SUBSIDIOS DISTRITALES DE VIVIENDA PARA LA POBLACION DEMANDA LIBRE; 72 EL MARCO DE LA ESTRATEGIA COMPRA TU CASA, 3 VIVIENDA NUEVA EN EL PROYECTO HABITACIONAL LA COLINITA, 1 VILLA SANTA FE DE ANTIOQUIA Y 1 LA MONTAÑA.</t>
    </r>
    <r>
      <rPr>
        <b/>
        <sz val="9"/>
        <rFont val="Arial"/>
        <family val="2"/>
      </rPr>
      <t xml:space="preserve">	DICIEMBRE 	</t>
    </r>
    <r>
      <rPr>
        <sz val="9"/>
        <rFont val="Arial"/>
        <family val="2"/>
      </rPr>
      <t>EN ESTE PERIODO SE ASIGNARON 35 SDV PARA LA POBLACION DE DEMANDA LIBRE EN EL MARCO DE LA ESTRATEGIA COMPRA TU CASA, 7 SDV PARA ADQUISION DE VIVIENDA PARA LOS HOGARES BENEFICIARIOS EN ARRENDAMIENTO TEMPORAL, UN SDV PARA ADQUISICION DE VIVIENDA USADA PARA UN HOGAR REASENTADO POR OBRA PUBLICA Y UN SDV A UN HOGAR BENEFICIARIO DEL PROGRAMA DE VIVIENDA GRATUITA DEL GOBIERNO NACIONAL</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</si>
  <si>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 xml:space="preserve">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 </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r>
      <rPr>
        <b/>
        <sz val="9"/>
        <rFont val="Arial"/>
        <family val="2"/>
      </rPr>
      <t xml:space="preserve"> NOVIEMBRE </t>
    </r>
    <r>
      <rPr>
        <sz val="9"/>
        <rFont val="Arial"/>
        <family val="2"/>
      </rPr>
      <t xml:space="preserve">PARA ESTE MES DE NOVIEMBRE REPORTAMOS UN TOTAL DE 22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DICIEMBRE </t>
    </r>
    <r>
      <rPr>
        <sz val="9"/>
        <rFont val="Arial"/>
        <family val="2"/>
      </rPr>
      <t>PARA ESTE MES DE DICIEMBRE LAS 3 RESOLUCIONES PROYECTADAS NO ALCANZARON A SALIR REGISTRADAS, SE ENCUENTRAN EN FIRMA DE CONSTANCIA EJECUTORIA DEL DISTRITO DE MEDELLIN. SE ESPERA QUE INGRESEN A REGISTRO Y PODER REPORTAR LAS 8 UNIDADES PREDIALES PARA EL MES DE ENERO 2025.</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</si>
  <si>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xml:space="preserve"> OCTUBRE: E</t>
    </r>
    <r>
      <rPr>
        <sz val="9"/>
        <rFont val="Arial"/>
        <family val="2"/>
      </rPr>
      <t xml:space="preserve">N EL MES DE OCTUBRE SE RECIBIERON RESOLUCIONES DE 12 CBML, 30 UNIDADES DE VIVIENDA DE LA CURADURIA CUARTA Y DE LA CURADURIA CERO NO SE RECIBIERON RESOLUCIONES. </t>
    </r>
    <r>
      <rPr>
        <b/>
        <sz val="9"/>
        <rFont val="Arial"/>
        <family val="2"/>
      </rPr>
      <t xml:space="preserve">NOVIEMBRE 	</t>
    </r>
    <r>
      <rPr>
        <sz val="9"/>
        <rFont val="Arial"/>
        <family val="2"/>
      </rPr>
      <t xml:space="preserve">EN EL MES DE NOVIEMBRE SE RECIBIERON RESOLUCIONES DE 20 CBML, 39 UNIDADES DE VIVIENDA DE LA CURADURIA CERO Y NO SE RECIBIERON RESOLUCIONES DE LA CURADURIA CUARTA. </t>
    </r>
    <r>
      <rPr>
        <b/>
        <sz val="9"/>
        <rFont val="Arial"/>
        <family val="2"/>
      </rPr>
      <t xml:space="preserve">DICIEMBRE 	</t>
    </r>
    <r>
      <rPr>
        <sz val="9"/>
        <rFont val="Arial"/>
        <family val="2"/>
      </rPr>
      <t>EN EL MES DE DICIEMBRE SE RECIBIERON RESOLUCIONES DE 06 CBML, 16 UNIDADES DE VIVIENDA DE LA CURADURIA CUARTA Y DE LA CURADURIA CERO NO SE RECIBIERON RESOLUCIONES</t>
    </r>
  </si>
  <si>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 </t>
    </r>
    <r>
      <rPr>
        <b/>
        <sz val="10"/>
        <rFont val="Arial"/>
        <family val="2"/>
      </rPr>
      <t>OCTUBRE</t>
    </r>
    <r>
      <rPr>
        <sz val="10"/>
        <rFont val="Arial"/>
        <family val="2"/>
      </rPr>
      <t>: DURANTE EL MES DE OCTUBRE, SE REALIZÓ LA ENTREGA DE UNA (1) UNIDAD DE VIVIENDA EN LA MODALIDAD DE VIVIENDA NUEVA A LA POBLACIÓN DE DEMANDA LIBRE. ES IMPORTANTE ACLARAR QUE ESTA FUE LA ÚNICA VIVIENDA QUE CONTÓ CON VIABILIDAD JURÍDICA POR PARTE DE LA SUBDIRECCIÓN JURÍDICA Y VIABILIDAD TÉCNICA POR PARTE DE LA SUBDIRECCIÓN DE DOTACIÓN, LO QUE PERMITIÓ EFECTUAR SU ENTREGA DE MANERA SATISFACTORIA.</t>
    </r>
    <r>
      <rPr>
        <b/>
        <sz val="10"/>
        <rFont val="Arial"/>
        <family val="2"/>
      </rPr>
      <t xml:space="preserve">NOVIEMBRE </t>
    </r>
    <r>
      <rPr>
        <sz val="10"/>
        <rFont val="Arial"/>
        <family val="2"/>
      </rPr>
      <t>PARA EL MES DE NOVIEMBRE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DICIEMBRE </t>
    </r>
    <r>
      <rPr>
        <sz val="10"/>
        <rFont val="Arial"/>
        <family val="2"/>
      </rPr>
      <t>EN DICIEMBRE SE ENTREGARON 269 UNIDADES DE VIVIENDA EN EL PROYECTO HABITACIONAL VENTTO I: 268 NUEVAS PARA LA POBLACIÓN REASENTADA POR RIESGO Y/O DESASTRE, Y UNA USADA PARA LA POBLACIÓN DE OBRA PÚBLICA. ESTAS ENTREGAS CONTRIBUYEN A REDUCIR EL DÉFICIT CUANTITATIVO DE VIVIENDA, BENEFICIANDO A HOGARES QUE VIVÍAN EN CONDICIONES PRECARIAS, HACINAMIENTO O ZONAS DE ALTO RIESGO.</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</si>
  <si>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r>
      <rPr>
        <b/>
        <sz val="10"/>
        <rFont val="Arial"/>
        <family val="2"/>
      </rPr>
      <t xml:space="preserve">OCTUBRE: </t>
    </r>
    <r>
      <rPr>
        <sz val="10"/>
        <rFont val="Arial"/>
        <family val="2"/>
      </rPr>
      <t xml:space="preserve">LA SUBDIRECCIÓN DE DOTACIÓN INFORMA, A TRAVÉS DEL PROCESO DE GESTIÓN DE DESARROLLO DE SOLUCIONES HABITACIONALES, QUE DURANTE EL MES DE OCTUBRE NO SE EJECUTARON MEJORAMIENTOS DE VIVIENDA, LO QUE AFECTA EL INDICADOR "NUEVOS HOGARES QUE SUPERAN EL DÉFICIT CUALITATIVO DE VIVIENDA". ACTUALMENTE, EL ISVIMED ESTÁ COORDINANDO CON ENTIDADES NACIONALES (COMO EL MVCT), DEPARTAMENTALES (VIVA) Y DISTRITALES LA EJECUCIÓN DE LOS SUBSIDIOS PENDIENTES, LOS CUALES ESTÁN A LA ESPERA DE LA ASIGNACIÓN DE RECURSOS. </t>
    </r>
    <r>
      <rPr>
        <b/>
        <sz val="10"/>
        <rFont val="Arial"/>
        <family val="2"/>
      </rPr>
      <t xml:space="preserve">NOVIEMBRE </t>
    </r>
    <r>
      <rPr>
        <sz val="10"/>
        <rFont val="Arial"/>
        <family val="2"/>
      </rPr>
      <t xml:space="preserve">EN EL MES DE NOVIEMBRE,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DICIEMRE 	</t>
    </r>
    <r>
      <rPr>
        <sz val="10"/>
        <rFont val="Arial"/>
        <family val="2"/>
      </rPr>
      <t>DURANTE DICIEMBRE SE EJECUTARON 191 MEJORAMIENTOS DE VIVIENDA EN EL MARCO DE DIVERSAS RESOLUCIONES: 14 MEJORAS BAJO EL PRESUPUESTO POAI (INVITACIÓN 001-2024), 71 MEJORAS EN EL CI 196 ISVIMED COMFAMA, 11 MEJORAS EN EL CI 418 ISVIMED ARGOS Y 95 MEJORAS EN EL PRESUPUESTO PP (22PP99) CON LA FUNDACIÓN FORJANDO FUTUROS. ESTAS ACCIONES BENEFICIAN A HOGARES VULNERABLES AL MEJORAR SUS CONDICIONES HABITACIONALES, CONTRIBUYENDO A SUPERAR DEFICIENCIAS ESTRUCTURALES Y MEJORAR LA SALUD HABITACIONAL.</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</si>
  <si>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r>
      <rPr>
        <b/>
        <sz val="9"/>
        <rFont val="Arial"/>
        <family val="2"/>
      </rPr>
      <t xml:space="preserve"> OCTUBRE:</t>
    </r>
    <r>
      <rPr>
        <sz val="9"/>
        <rFont val="Arial"/>
        <family val="2"/>
      </rPr>
      <t xml:space="preserve"> DURANTE EL MES DE OCTUBRE FUERON BENEFICADOS 81 HOGARES SUBSIDIO POAI PARA MEJORAMIENTO DE VIVIENDA ASI: CORPORACION PRESENTES (29 BENEFICARIOS), FUNDACION APOSTOLADO LA AGUJA (25 BENEFICIARIOS) Y FUNDACIÓN BERTHA MARTINEZ (27 BENEFICIARIOS) </t>
    </r>
    <r>
      <rPr>
        <b/>
        <sz val="9"/>
        <rFont val="Arial"/>
        <family val="2"/>
      </rPr>
      <t xml:space="preserve">NOVIEMBRE </t>
    </r>
    <r>
      <rPr>
        <sz val="9"/>
        <rFont val="Arial"/>
        <family val="2"/>
      </rPr>
      <t xml:space="preserve">DURANTE EL MES DE NOVIEMBRE SE ASIGNARON: CONTRATO 418-2024 ISVIMED ARGOS (11 SUBSIDIOS), MINISTERIO DE VIVIENDA CIUDAD Y TERRITORIO MVCT (26 SUBSIDIOS), CONTRATO 003-2024 FUNDACIÓN FORJANDO FUTUROS (141 SUBSIDIOS) PARA UN TOTAL DE 178. </t>
    </r>
    <r>
      <rPr>
        <b/>
        <sz val="9"/>
        <rFont val="Arial"/>
        <family val="2"/>
      </rPr>
      <t xml:space="preserve">DICIEMBRE 	</t>
    </r>
    <r>
      <rPr>
        <sz val="9"/>
        <rFont val="Arial"/>
        <family val="2"/>
      </rPr>
      <t xml:space="preserve">	DURANTE EL MES DE DICIEMBRE SE ASIGNARON 151 SDMV PRESUPESUTO POAI ASÍ: INVITACIÓN 003-2024 FUNDACIÓN FORJANDO FUTUROS (70 SUBSIDIOS) Y 81 SDMV DEL CONVENIO 418-2024 CON LA FUNDACIÓN ARGOS, PARA UN TOTAL DE 151 ASIGNACIONES.</t>
    </r>
  </si>
  <si>
    <r>
      <t>Avance Acumulado Total Año</t>
    </r>
    <r>
      <rPr>
        <b/>
        <sz val="9"/>
        <color theme="0" tint="-0.249977111117893"/>
        <rFont val="Calibri"/>
        <family val="2"/>
        <scheme val="minor"/>
      </rPr>
      <t xml:space="preserve">(f)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</si>
</sst>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sz val="9"/>
      <color rgb="FF000000"/>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3">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183" fontId="0" fillId="0" borderId="1" xfId="2798" applyNumberFormat="1" applyFont="1" applyFill="1" applyBorder="1" applyAlignment="1">
      <alignment vertical="center"/>
    </xf>
    <xf numFmtId="183" fontId="67" fillId="0" borderId="1" xfId="2798" applyNumberFormat="1" applyFont="1" applyFill="1" applyBorder="1" applyAlignment="1">
      <alignment horizontal="center" vertical="center" wrapText="1"/>
    </xf>
    <xf numFmtId="0" fontId="0" fillId="0" borderId="0" xfId="0"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0" fontId="4" fillId="0" borderId="1" xfId="0" applyFont="1" applyBorder="1" applyAlignment="1">
      <alignment horizontal="left" vertical="center" wrapText="1"/>
    </xf>
    <xf numFmtId="183" fontId="4" fillId="0" borderId="1" xfId="2798" applyNumberFormat="1" applyFont="1" applyFill="1" applyBorder="1" applyAlignment="1" applyProtection="1">
      <alignment horizontal="right" vertical="center"/>
    </xf>
    <xf numFmtId="169" fontId="4" fillId="0" borderId="1" xfId="1" applyNumberFormat="1" applyFont="1" applyFill="1" applyBorder="1" applyAlignment="1" applyProtection="1">
      <alignment horizontal="center" vertical="center"/>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9">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P5" zoomScale="73" zoomScaleNormal="73" workbookViewId="0">
      <selection activeCell="AI12" sqref="AI12"/>
    </sheetView>
  </sheetViews>
  <sheetFormatPr baseColWidth="10" defaultColWidth="11.42578125" defaultRowHeight="15" x14ac:dyDescent="0.25"/>
  <cols>
    <col min="1" max="1" width="20.7109375" style="121" customWidth="1"/>
    <col min="2" max="2" width="29" style="121"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6" hidden="1" customWidth="1"/>
    <col min="14" max="14" width="14.85546875" style="126" hidden="1" customWidth="1"/>
    <col min="15" max="15" width="9.85546875" style="126" hidden="1" customWidth="1"/>
    <col min="16" max="16" width="7.5703125" style="1" bestFit="1" customWidth="1"/>
    <col min="17" max="17" width="9.5703125" style="1" bestFit="1" customWidth="1"/>
    <col min="18" max="18" width="8" style="1" bestFit="1" customWidth="1"/>
    <col min="19" max="19" width="6.42578125" style="1" bestFit="1" customWidth="1"/>
    <col min="20" max="21" width="7.140625" style="1" bestFit="1" customWidth="1"/>
    <col min="22" max="22" width="11.42578125" style="1" bestFit="1" customWidth="1"/>
    <col min="23" max="23" width="18.42578125" style="23" bestFit="1" customWidth="1"/>
    <col min="24" max="24" width="6.5703125" style="23" bestFit="1" customWidth="1"/>
    <col min="25" max="25" width="9.140625" style="23" bestFit="1" customWidth="1"/>
    <col min="26" max="26" width="12.85546875" style="23" bestFit="1" customWidth="1"/>
    <col min="27" max="27" width="9.5703125" style="23" bestFit="1" customWidth="1"/>
    <col min="28" max="28" width="11.28515625" style="23" bestFit="1" customWidth="1"/>
    <col min="29" max="29" width="11.85546875" style="23" customWidth="1"/>
    <col min="30" max="30" width="15.28515625" style="23" customWidth="1"/>
    <col min="31" max="31" width="17.7109375" style="23" customWidth="1"/>
    <col min="32" max="32" width="16.28515625" style="23" customWidth="1"/>
    <col min="33" max="33" width="18.5703125" style="23" customWidth="1"/>
    <col min="34" max="34" width="15.5703125" style="1" customWidth="1"/>
    <col min="35" max="35" width="23.140625" style="23" customWidth="1"/>
    <col min="36" max="36" width="20.5703125" style="15" customWidth="1"/>
    <col min="37" max="37" width="13" style="15" customWidth="1"/>
    <col min="38" max="38" width="123.85546875" style="8" customWidth="1"/>
    <col min="39" max="16384" width="11.42578125" style="1"/>
  </cols>
  <sheetData>
    <row r="1" spans="1:45" ht="26.25" customHeight="1" x14ac:dyDescent="0.25">
      <c r="A1" s="215"/>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141" t="s">
        <v>0</v>
      </c>
    </row>
    <row r="2" spans="1:45" ht="21" customHeight="1" x14ac:dyDescent="0.25">
      <c r="A2" s="215"/>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141" t="s">
        <v>1</v>
      </c>
      <c r="AM2" s="5"/>
      <c r="AN2" s="5"/>
      <c r="AO2" s="5"/>
      <c r="AP2" s="5"/>
      <c r="AQ2" s="5"/>
      <c r="AR2" s="4"/>
      <c r="AS2" s="8"/>
    </row>
    <row r="3" spans="1:45" ht="21" customHeight="1" x14ac:dyDescent="0.25">
      <c r="A3" s="215"/>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141" t="s">
        <v>2</v>
      </c>
      <c r="AM3" s="5"/>
      <c r="AN3" s="5"/>
      <c r="AO3" s="5"/>
      <c r="AP3" s="5"/>
      <c r="AQ3" s="5"/>
      <c r="AR3" s="4"/>
      <c r="AS3" s="8"/>
    </row>
    <row r="4" spans="1:45" ht="21" customHeight="1" x14ac:dyDescent="0.25">
      <c r="A4" s="215"/>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141" t="s">
        <v>3</v>
      </c>
      <c r="AM4" s="5"/>
      <c r="AN4" s="5"/>
      <c r="AO4" s="5"/>
      <c r="AP4" s="5"/>
      <c r="AQ4" s="5"/>
      <c r="AR4" s="4"/>
      <c r="AS4" s="8"/>
    </row>
    <row r="5" spans="1:45" ht="15" customHeight="1" x14ac:dyDescent="0.25">
      <c r="A5" s="2"/>
      <c r="B5" s="1"/>
      <c r="C5" s="1"/>
      <c r="D5" s="1"/>
      <c r="E5" s="3"/>
      <c r="I5" s="9"/>
      <c r="J5" s="9"/>
      <c r="K5" s="9"/>
      <c r="L5" s="9"/>
      <c r="M5" s="127"/>
      <c r="N5" s="127"/>
      <c r="O5" s="127"/>
      <c r="P5" s="9"/>
      <c r="Q5" s="9"/>
      <c r="R5" s="9"/>
      <c r="S5" s="9"/>
      <c r="T5" s="9"/>
      <c r="U5" s="9"/>
      <c r="V5" s="9"/>
      <c r="W5" s="22"/>
      <c r="X5" s="123"/>
      <c r="Y5" s="123"/>
      <c r="Z5" s="123"/>
      <c r="AA5" s="123"/>
      <c r="AB5" s="123"/>
      <c r="AC5" s="123"/>
      <c r="AD5" s="123"/>
      <c r="AE5" s="123"/>
      <c r="AF5" s="123"/>
      <c r="AG5" s="9"/>
      <c r="AH5" s="124"/>
      <c r="AI5" s="22"/>
      <c r="AJ5" s="14"/>
      <c r="AK5" s="14"/>
      <c r="AL5" s="16"/>
      <c r="AM5" s="5"/>
      <c r="AN5" s="5"/>
      <c r="AO5" s="5"/>
      <c r="AP5" s="5"/>
      <c r="AQ5" s="5"/>
      <c r="AR5" s="4"/>
      <c r="AS5" s="8"/>
    </row>
    <row r="6" spans="1:45" ht="21" hidden="1" x14ac:dyDescent="0.25">
      <c r="A6" s="2"/>
      <c r="B6" s="1"/>
      <c r="C6" s="1"/>
      <c r="D6" s="1"/>
      <c r="E6" s="3"/>
      <c r="I6" s="9"/>
      <c r="J6" s="9"/>
      <c r="K6" s="9"/>
      <c r="L6" s="9"/>
      <c r="M6" s="127"/>
      <c r="N6" s="127"/>
      <c r="O6" s="127"/>
      <c r="P6" s="9"/>
      <c r="Q6" s="9"/>
      <c r="R6" s="9"/>
      <c r="S6" s="9"/>
      <c r="T6" s="9"/>
      <c r="U6" s="9"/>
      <c r="V6" s="9"/>
      <c r="W6" s="22"/>
      <c r="X6" s="123"/>
      <c r="Y6" s="123"/>
      <c r="Z6" s="123"/>
      <c r="AA6" s="123"/>
      <c r="AB6" s="123"/>
      <c r="AC6" s="123"/>
      <c r="AD6" s="123"/>
      <c r="AE6" s="123"/>
      <c r="AF6" s="123"/>
      <c r="AG6" s="9"/>
      <c r="AH6" s="124"/>
      <c r="AI6" s="22"/>
      <c r="AJ6" s="14"/>
      <c r="AK6" s="14"/>
      <c r="AL6" s="16"/>
      <c r="AM6" s="5"/>
      <c r="AN6" s="5"/>
      <c r="AO6" s="5"/>
      <c r="AP6" s="5"/>
      <c r="AQ6" s="5"/>
      <c r="AR6" s="4"/>
      <c r="AS6" s="8"/>
    </row>
    <row r="7" spans="1:45" ht="21" hidden="1" x14ac:dyDescent="0.25">
      <c r="A7" s="2"/>
      <c r="B7" s="1"/>
      <c r="C7" s="1"/>
      <c r="D7" s="1"/>
      <c r="E7" s="3"/>
      <c r="I7" s="9"/>
      <c r="J7" s="9"/>
      <c r="K7" s="9"/>
      <c r="L7" s="9"/>
      <c r="M7" s="127"/>
      <c r="N7" s="127"/>
      <c r="O7" s="127"/>
      <c r="P7" s="9"/>
      <c r="Q7" s="9"/>
      <c r="R7" s="9"/>
      <c r="S7" s="9"/>
      <c r="T7" s="9"/>
      <c r="U7" s="9"/>
      <c r="V7" s="9"/>
      <c r="W7" s="22"/>
      <c r="X7" s="123"/>
      <c r="Y7" s="123"/>
      <c r="Z7" s="123"/>
      <c r="AA7" s="123"/>
      <c r="AB7" s="123"/>
      <c r="AC7" s="123"/>
      <c r="AD7" s="123"/>
      <c r="AE7" s="123"/>
      <c r="AF7" s="123"/>
      <c r="AG7" s="9"/>
      <c r="AH7" s="124"/>
      <c r="AI7" s="22"/>
      <c r="AJ7" s="14"/>
      <c r="AK7" s="14"/>
      <c r="AL7" s="16"/>
      <c r="AM7" s="5"/>
      <c r="AN7" s="5"/>
      <c r="AO7" s="5"/>
      <c r="AP7" s="5"/>
      <c r="AQ7" s="5"/>
      <c r="AR7" s="4"/>
      <c r="AS7" s="8"/>
    </row>
    <row r="8" spans="1:45" ht="24.75" hidden="1" customHeight="1" x14ac:dyDescent="0.25">
      <c r="A8" s="16"/>
      <c r="B8" s="16"/>
      <c r="C8" s="9"/>
      <c r="D8" s="11"/>
      <c r="F8" s="161"/>
      <c r="I8" s="9"/>
      <c r="J8" s="9"/>
      <c r="K8" s="9"/>
      <c r="L8" s="9"/>
      <c r="M8" s="127"/>
      <c r="N8" s="127"/>
      <c r="O8" s="127"/>
      <c r="P8" s="9"/>
      <c r="Q8" s="9"/>
      <c r="R8" s="9"/>
      <c r="S8" s="9"/>
      <c r="T8" s="9"/>
      <c r="U8" s="9"/>
      <c r="V8" s="9"/>
      <c r="W8" s="22"/>
      <c r="X8" s="123"/>
      <c r="Y8" s="123"/>
      <c r="Z8" s="123"/>
      <c r="AA8" s="123"/>
      <c r="AB8" s="123"/>
      <c r="AC8" s="123"/>
      <c r="AD8" s="123"/>
      <c r="AE8" s="123"/>
      <c r="AF8" s="123"/>
      <c r="AG8" s="9"/>
      <c r="AH8" s="124"/>
      <c r="AI8" s="22"/>
      <c r="AJ8" s="14"/>
      <c r="AK8" s="14"/>
      <c r="AL8" s="16"/>
      <c r="AM8" s="5"/>
      <c r="AN8" s="5"/>
      <c r="AO8" s="5"/>
      <c r="AP8" s="5"/>
      <c r="AQ8" s="5"/>
      <c r="AR8" s="4"/>
      <c r="AS8" s="8"/>
    </row>
    <row r="9" spans="1:45" ht="52.5" customHeight="1" x14ac:dyDescent="0.25">
      <c r="A9" s="136"/>
      <c r="B9" s="137"/>
      <c r="C9" s="138"/>
      <c r="D9" s="138"/>
      <c r="E9" s="138"/>
      <c r="F9" s="139"/>
      <c r="G9" s="139"/>
      <c r="H9" s="139"/>
      <c r="I9" s="139"/>
      <c r="J9" s="149"/>
      <c r="K9" s="149"/>
      <c r="L9" s="149"/>
      <c r="M9" s="140"/>
      <c r="N9" s="140"/>
      <c r="O9" s="140"/>
      <c r="P9" s="213" t="s">
        <v>4</v>
      </c>
      <c r="Q9" s="213"/>
      <c r="R9" s="213"/>
      <c r="S9" s="213"/>
      <c r="T9" s="213"/>
      <c r="U9" s="213"/>
      <c r="V9" s="213"/>
      <c r="W9" s="213"/>
      <c r="X9" s="213" t="s">
        <v>5</v>
      </c>
      <c r="Y9" s="213"/>
      <c r="Z9" s="213"/>
      <c r="AA9" s="213"/>
      <c r="AB9" s="213"/>
      <c r="AC9" s="213"/>
      <c r="AD9" s="213"/>
      <c r="AE9" s="213"/>
      <c r="AF9" s="217" t="s">
        <v>6</v>
      </c>
      <c r="AG9" s="217"/>
      <c r="AH9" s="217" t="s">
        <v>7</v>
      </c>
      <c r="AI9" s="217"/>
      <c r="AJ9" s="213" t="s">
        <v>8</v>
      </c>
      <c r="AK9" s="213"/>
      <c r="AL9" s="213"/>
    </row>
    <row r="10" spans="1:45" s="3" customFormat="1" ht="72.75" customHeight="1" x14ac:dyDescent="0.25">
      <c r="A10" s="142" t="s">
        <v>9</v>
      </c>
      <c r="B10" s="142" t="s">
        <v>10</v>
      </c>
      <c r="C10" s="142" t="s">
        <v>11</v>
      </c>
      <c r="D10" s="142" t="s">
        <v>12</v>
      </c>
      <c r="E10" s="142" t="s">
        <v>13</v>
      </c>
      <c r="F10" s="142" t="s">
        <v>14</v>
      </c>
      <c r="G10" s="142" t="s">
        <v>15</v>
      </c>
      <c r="H10" s="142" t="s">
        <v>16</v>
      </c>
      <c r="I10" s="142" t="s">
        <v>17</v>
      </c>
      <c r="J10" s="142" t="s">
        <v>18</v>
      </c>
      <c r="K10" s="142" t="s">
        <v>19</v>
      </c>
      <c r="L10" s="142" t="s">
        <v>20</v>
      </c>
      <c r="M10" s="142" t="s">
        <v>21</v>
      </c>
      <c r="N10" s="142" t="s">
        <v>22</v>
      </c>
      <c r="O10" s="142" t="s">
        <v>23</v>
      </c>
      <c r="P10" s="191" t="s">
        <v>24</v>
      </c>
      <c r="Q10" s="191" t="s">
        <v>25</v>
      </c>
      <c r="R10" s="191" t="s">
        <v>26</v>
      </c>
      <c r="S10" s="191" t="s">
        <v>27</v>
      </c>
      <c r="T10" s="191" t="s">
        <v>28</v>
      </c>
      <c r="U10" s="191" t="s">
        <v>29</v>
      </c>
      <c r="V10" s="191" t="s">
        <v>30</v>
      </c>
      <c r="W10" s="192" t="s">
        <v>31</v>
      </c>
      <c r="X10" s="193" t="s">
        <v>32</v>
      </c>
      <c r="Y10" s="193" t="s">
        <v>33</v>
      </c>
      <c r="Z10" s="193" t="s">
        <v>34</v>
      </c>
      <c r="AA10" s="193" t="s">
        <v>35</v>
      </c>
      <c r="AB10" s="193" t="s">
        <v>36</v>
      </c>
      <c r="AC10" s="193" t="s">
        <v>37</v>
      </c>
      <c r="AD10" s="191" t="s">
        <v>38</v>
      </c>
      <c r="AE10" s="192" t="s">
        <v>39</v>
      </c>
      <c r="AF10" s="191" t="s">
        <v>223</v>
      </c>
      <c r="AG10" s="192" t="s">
        <v>40</v>
      </c>
      <c r="AH10" s="191" t="s">
        <v>41</v>
      </c>
      <c r="AI10" s="192" t="s">
        <v>42</v>
      </c>
      <c r="AJ10" s="191" t="s">
        <v>43</v>
      </c>
      <c r="AK10" s="191" t="s">
        <v>44</v>
      </c>
      <c r="AL10" s="191" t="s">
        <v>45</v>
      </c>
    </row>
    <row r="11" spans="1:45" customFormat="1" ht="144" customHeight="1" x14ac:dyDescent="0.25">
      <c r="A11" s="122">
        <v>240210</v>
      </c>
      <c r="B11" s="199" t="s">
        <v>199</v>
      </c>
      <c r="C11" s="146" t="s">
        <v>46</v>
      </c>
      <c r="D11" s="210" t="s">
        <v>47</v>
      </c>
      <c r="E11" s="194" t="s">
        <v>48</v>
      </c>
      <c r="F11" s="148">
        <v>6</v>
      </c>
      <c r="G11" s="144" t="s">
        <v>49</v>
      </c>
      <c r="H11" s="147">
        <v>0</v>
      </c>
      <c r="I11" s="155">
        <f>+AF11</f>
        <v>1</v>
      </c>
      <c r="J11" s="148">
        <v>2</v>
      </c>
      <c r="K11" s="143"/>
      <c r="L11" s="148">
        <v>2</v>
      </c>
      <c r="M11" s="145"/>
      <c r="N11" s="148">
        <v>2</v>
      </c>
      <c r="O11" s="145"/>
      <c r="P11" s="188">
        <v>0</v>
      </c>
      <c r="Q11" s="189">
        <v>0</v>
      </c>
      <c r="R11" s="188">
        <v>0</v>
      </c>
      <c r="S11" s="190">
        <v>0</v>
      </c>
      <c r="T11" s="188">
        <v>0</v>
      </c>
      <c r="U11" s="189">
        <v>0</v>
      </c>
      <c r="V11" s="147">
        <f>+SUM(P11:U11)</f>
        <v>0</v>
      </c>
      <c r="W11" s="147">
        <f>+SUM(Q11:V11)</f>
        <v>0</v>
      </c>
      <c r="X11" s="147">
        <v>0</v>
      </c>
      <c r="Y11" s="147">
        <v>0</v>
      </c>
      <c r="Z11" s="147">
        <v>0</v>
      </c>
      <c r="AA11" s="147">
        <v>0</v>
      </c>
      <c r="AB11" s="147">
        <v>0</v>
      </c>
      <c r="AC11" s="148">
        <v>1</v>
      </c>
      <c r="AD11" s="148">
        <f t="shared" ref="AD11:AD16" si="0">+SUM(X11:AC11)</f>
        <v>1</v>
      </c>
      <c r="AE11" s="148" t="s">
        <v>212</v>
      </c>
      <c r="AF11" s="148">
        <f>+V11+AD11</f>
        <v>1</v>
      </c>
      <c r="AG11" s="148" t="s">
        <v>212</v>
      </c>
      <c r="AH11" s="211">
        <f>+I11</f>
        <v>1</v>
      </c>
      <c r="AI11" s="212">
        <f>+AH11/F11</f>
        <v>0.16666666666666666</v>
      </c>
      <c r="AJ11" s="156" t="s">
        <v>207</v>
      </c>
      <c r="AK11" s="146" t="s">
        <v>214</v>
      </c>
      <c r="AL11" s="208" t="s">
        <v>213</v>
      </c>
      <c r="AM11" s="207"/>
    </row>
    <row r="12" spans="1:45" ht="128.25" customHeight="1" x14ac:dyDescent="0.25">
      <c r="A12" s="122">
        <v>240209</v>
      </c>
      <c r="B12" s="199" t="s">
        <v>201</v>
      </c>
      <c r="C12" s="122" t="s">
        <v>53</v>
      </c>
      <c r="D12" s="210" t="s">
        <v>54</v>
      </c>
      <c r="E12" s="194" t="s">
        <v>48</v>
      </c>
      <c r="F12" s="150">
        <v>400</v>
      </c>
      <c r="G12" s="144" t="s">
        <v>49</v>
      </c>
      <c r="H12" s="150">
        <v>100</v>
      </c>
      <c r="I12" s="148">
        <f t="shared" ref="I12:I17" si="1">+AF12</f>
        <v>101</v>
      </c>
      <c r="J12" s="150">
        <v>100</v>
      </c>
      <c r="K12" s="134"/>
      <c r="L12" s="150">
        <v>100</v>
      </c>
      <c r="M12" s="135"/>
      <c r="N12" s="150">
        <v>100</v>
      </c>
      <c r="O12" s="135"/>
      <c r="P12" s="188">
        <v>0</v>
      </c>
      <c r="Q12" s="188">
        <v>0</v>
      </c>
      <c r="R12" s="188">
        <v>0</v>
      </c>
      <c r="S12" s="190">
        <v>0</v>
      </c>
      <c r="T12" s="188">
        <v>0</v>
      </c>
      <c r="U12" s="188">
        <v>0</v>
      </c>
      <c r="V12" s="147">
        <v>0</v>
      </c>
      <c r="W12" s="198">
        <f t="shared" ref="W12:W19" si="2">+V12/H12</f>
        <v>0</v>
      </c>
      <c r="X12" s="186">
        <v>5</v>
      </c>
      <c r="Y12" s="186">
        <v>18</v>
      </c>
      <c r="Z12" s="186">
        <v>21</v>
      </c>
      <c r="AA12" s="205">
        <v>24</v>
      </c>
      <c r="AB12" s="186">
        <v>20</v>
      </c>
      <c r="AC12" s="186">
        <v>13</v>
      </c>
      <c r="AD12" s="148">
        <f t="shared" si="0"/>
        <v>101</v>
      </c>
      <c r="AE12" s="154">
        <f>+AD12/H12</f>
        <v>1.01</v>
      </c>
      <c r="AF12" s="148">
        <f t="shared" ref="AF12:AF17" si="3">+V12+AD12</f>
        <v>101</v>
      </c>
      <c r="AG12" s="154">
        <f>+AF12/H12</f>
        <v>1.01</v>
      </c>
      <c r="AH12" s="211">
        <f t="shared" ref="AH12:AH19" si="4">+I12</f>
        <v>101</v>
      </c>
      <c r="AI12" s="212">
        <f t="shared" ref="AI12:AI18" si="5">+AH12/F12</f>
        <v>0.2525</v>
      </c>
      <c r="AJ12" s="156" t="s">
        <v>208</v>
      </c>
      <c r="AK12" s="144"/>
      <c r="AL12" s="209" t="s">
        <v>215</v>
      </c>
    </row>
    <row r="13" spans="1:45" ht="141.75" customHeight="1" x14ac:dyDescent="0.25">
      <c r="A13" s="122">
        <v>240198</v>
      </c>
      <c r="B13" s="223" t="s">
        <v>200</v>
      </c>
      <c r="C13" s="122" t="s">
        <v>50</v>
      </c>
      <c r="D13" s="210" t="s">
        <v>51</v>
      </c>
      <c r="E13" s="194" t="s">
        <v>48</v>
      </c>
      <c r="F13" s="150">
        <v>10000</v>
      </c>
      <c r="G13" s="144" t="s">
        <v>49</v>
      </c>
      <c r="H13" s="150">
        <v>2500</v>
      </c>
      <c r="I13" s="148">
        <f>+AF13</f>
        <v>5179</v>
      </c>
      <c r="J13" s="148">
        <v>2500</v>
      </c>
      <c r="K13" s="134"/>
      <c r="L13" s="148">
        <v>2500</v>
      </c>
      <c r="M13" s="135"/>
      <c r="N13" s="148">
        <v>2500</v>
      </c>
      <c r="O13" s="135"/>
      <c r="P13" s="151">
        <v>339</v>
      </c>
      <c r="Q13" s="152">
        <v>305</v>
      </c>
      <c r="R13" s="152">
        <v>254</v>
      </c>
      <c r="S13" s="152">
        <v>383</v>
      </c>
      <c r="T13" s="153">
        <v>542</v>
      </c>
      <c r="U13" s="153">
        <v>281</v>
      </c>
      <c r="V13" s="148">
        <f>+SUM(P13:U13)</f>
        <v>2104</v>
      </c>
      <c r="W13" s="198">
        <f t="shared" si="2"/>
        <v>0.84160000000000001</v>
      </c>
      <c r="X13" s="186">
        <v>355</v>
      </c>
      <c r="Y13" s="200">
        <v>415</v>
      </c>
      <c r="Z13" s="186">
        <v>344</v>
      </c>
      <c r="AA13" s="205">
        <v>553</v>
      </c>
      <c r="AB13" s="186">
        <v>778</v>
      </c>
      <c r="AC13" s="186">
        <v>630</v>
      </c>
      <c r="AD13" s="148">
        <f t="shared" si="0"/>
        <v>3075</v>
      </c>
      <c r="AE13" s="154">
        <f t="shared" ref="AE13:AE17" si="6">+AD13/H13</f>
        <v>1.23</v>
      </c>
      <c r="AF13" s="148">
        <f t="shared" si="3"/>
        <v>5179</v>
      </c>
      <c r="AG13" s="154">
        <f t="shared" ref="AG13:AG19" si="7">+AF13/H13</f>
        <v>2.0716000000000001</v>
      </c>
      <c r="AH13" s="211">
        <f t="shared" si="4"/>
        <v>5179</v>
      </c>
      <c r="AI13" s="212">
        <f t="shared" si="5"/>
        <v>0.51790000000000003</v>
      </c>
      <c r="AJ13" s="156" t="s">
        <v>52</v>
      </c>
      <c r="AK13" s="144"/>
      <c r="AL13" s="208" t="s">
        <v>216</v>
      </c>
    </row>
    <row r="14" spans="1:45" ht="73.5" customHeight="1" x14ac:dyDescent="0.25">
      <c r="A14" s="122">
        <v>240198</v>
      </c>
      <c r="B14" s="224"/>
      <c r="C14" s="122" t="s">
        <v>55</v>
      </c>
      <c r="D14" s="210" t="s">
        <v>56</v>
      </c>
      <c r="E14" s="194" t="s">
        <v>48</v>
      </c>
      <c r="F14" s="150">
        <v>4000</v>
      </c>
      <c r="G14" s="144" t="s">
        <v>49</v>
      </c>
      <c r="H14" s="148">
        <v>200</v>
      </c>
      <c r="I14" s="148">
        <f>+AF14</f>
        <v>327</v>
      </c>
      <c r="J14" s="150">
        <v>1200</v>
      </c>
      <c r="K14" s="134"/>
      <c r="L14" s="150">
        <v>1200</v>
      </c>
      <c r="M14" s="135"/>
      <c r="N14" s="150">
        <v>1000</v>
      </c>
      <c r="O14" s="135"/>
      <c r="P14" s="157">
        <v>87</v>
      </c>
      <c r="Q14" s="158">
        <v>3</v>
      </c>
      <c r="R14" s="157">
        <v>0</v>
      </c>
      <c r="S14" s="151">
        <v>0</v>
      </c>
      <c r="T14" s="157">
        <v>0</v>
      </c>
      <c r="U14" s="157">
        <v>0</v>
      </c>
      <c r="V14" s="148">
        <f>+SUM(P14:U14)</f>
        <v>90</v>
      </c>
      <c r="W14" s="198">
        <f>+V14/H14</f>
        <v>0.45</v>
      </c>
      <c r="X14" s="186">
        <v>3</v>
      </c>
      <c r="Y14" s="186">
        <v>39</v>
      </c>
      <c r="Z14" s="186">
        <v>42</v>
      </c>
      <c r="AA14" s="205">
        <v>32</v>
      </c>
      <c r="AB14" s="186">
        <v>77</v>
      </c>
      <c r="AC14" s="186">
        <v>44</v>
      </c>
      <c r="AD14" s="148">
        <f t="shared" si="0"/>
        <v>237</v>
      </c>
      <c r="AE14" s="154">
        <f t="shared" si="6"/>
        <v>1.1850000000000001</v>
      </c>
      <c r="AF14" s="148">
        <f>+V14+AD14</f>
        <v>327</v>
      </c>
      <c r="AG14" s="154">
        <f t="shared" si="7"/>
        <v>1.635</v>
      </c>
      <c r="AH14" s="211">
        <f t="shared" si="4"/>
        <v>327</v>
      </c>
      <c r="AI14" s="212">
        <f t="shared" si="5"/>
        <v>8.1750000000000003E-2</v>
      </c>
      <c r="AJ14" s="122" t="s">
        <v>205</v>
      </c>
      <c r="AK14" s="144"/>
      <c r="AL14" s="209" t="s">
        <v>217</v>
      </c>
    </row>
    <row r="15" spans="1:45" ht="73.5" customHeight="1" x14ac:dyDescent="0.25">
      <c r="A15" s="122">
        <v>240211</v>
      </c>
      <c r="B15" s="229" t="s">
        <v>202</v>
      </c>
      <c r="C15" s="122" t="s">
        <v>63</v>
      </c>
      <c r="D15" s="210" t="s">
        <v>64</v>
      </c>
      <c r="E15" s="194" t="s">
        <v>48</v>
      </c>
      <c r="F15" s="150">
        <v>1500</v>
      </c>
      <c r="G15" s="144" t="s">
        <v>49</v>
      </c>
      <c r="H15" s="150">
        <v>150</v>
      </c>
      <c r="I15" s="148">
        <f>+AF15</f>
        <v>174</v>
      </c>
      <c r="J15" s="163">
        <v>450</v>
      </c>
      <c r="K15" s="21"/>
      <c r="L15" s="163">
        <v>450</v>
      </c>
      <c r="M15" s="128"/>
      <c r="N15" s="163">
        <v>450</v>
      </c>
      <c r="O15" s="128"/>
      <c r="P15" s="159">
        <v>0</v>
      </c>
      <c r="Q15" s="160">
        <v>0</v>
      </c>
      <c r="R15" s="159">
        <v>0</v>
      </c>
      <c r="S15" s="159">
        <v>0</v>
      </c>
      <c r="T15" s="157">
        <v>11</v>
      </c>
      <c r="U15" s="157">
        <v>7</v>
      </c>
      <c r="V15" s="148">
        <f>+SUM(P15:U15)</f>
        <v>18</v>
      </c>
      <c r="W15" s="198">
        <f>+V15/H15</f>
        <v>0.12</v>
      </c>
      <c r="X15" s="185">
        <v>0</v>
      </c>
      <c r="Y15" s="206">
        <v>117</v>
      </c>
      <c r="Z15" s="206">
        <v>12</v>
      </c>
      <c r="AA15" s="206">
        <v>5</v>
      </c>
      <c r="AB15" s="186">
        <v>22</v>
      </c>
      <c r="AC15" s="18" t="s">
        <v>212</v>
      </c>
      <c r="AD15" s="148">
        <f t="shared" si="0"/>
        <v>156</v>
      </c>
      <c r="AE15" s="154">
        <f t="shared" si="6"/>
        <v>1.04</v>
      </c>
      <c r="AF15" s="148">
        <f t="shared" si="3"/>
        <v>174</v>
      </c>
      <c r="AG15" s="154">
        <f t="shared" si="7"/>
        <v>1.1599999999999999</v>
      </c>
      <c r="AH15" s="211">
        <f t="shared" si="4"/>
        <v>174</v>
      </c>
      <c r="AI15" s="212">
        <f t="shared" si="5"/>
        <v>0.11600000000000001</v>
      </c>
      <c r="AJ15" s="165" t="s">
        <v>65</v>
      </c>
      <c r="AK15" s="144"/>
      <c r="AL15" s="208" t="s">
        <v>218</v>
      </c>
    </row>
    <row r="16" spans="1:45" ht="228" x14ac:dyDescent="0.25">
      <c r="A16" s="122">
        <v>240211</v>
      </c>
      <c r="B16" s="230"/>
      <c r="C16" s="122" t="s">
        <v>57</v>
      </c>
      <c r="D16" s="210" t="s">
        <v>58</v>
      </c>
      <c r="E16" s="194" t="s">
        <v>48</v>
      </c>
      <c r="F16" s="150">
        <v>15000</v>
      </c>
      <c r="G16" s="144" t="s">
        <v>49</v>
      </c>
      <c r="H16" s="150">
        <v>1000</v>
      </c>
      <c r="I16" s="155">
        <f t="shared" si="1"/>
        <v>817</v>
      </c>
      <c r="J16" s="150">
        <v>5000</v>
      </c>
      <c r="K16" s="21"/>
      <c r="L16" s="150">
        <v>5000</v>
      </c>
      <c r="M16" s="135"/>
      <c r="N16" s="150">
        <v>4000</v>
      </c>
      <c r="O16" s="135"/>
      <c r="P16" s="159">
        <v>0</v>
      </c>
      <c r="Q16" s="160">
        <v>0</v>
      </c>
      <c r="R16" s="159">
        <v>0</v>
      </c>
      <c r="S16" s="159">
        <v>0</v>
      </c>
      <c r="T16" s="157">
        <v>0</v>
      </c>
      <c r="U16" s="157">
        <v>0</v>
      </c>
      <c r="V16" s="148">
        <f t="shared" ref="V16:V19" si="8">+SUM(P16:U16)</f>
        <v>0</v>
      </c>
      <c r="W16" s="198">
        <f t="shared" si="2"/>
        <v>0</v>
      </c>
      <c r="X16" s="148">
        <v>0</v>
      </c>
      <c r="Y16" s="147">
        <v>0</v>
      </c>
      <c r="Z16" s="148">
        <v>407</v>
      </c>
      <c r="AA16" s="205">
        <v>81</v>
      </c>
      <c r="AB16" s="148">
        <v>178</v>
      </c>
      <c r="AC16" s="150">
        <v>151</v>
      </c>
      <c r="AD16" s="148">
        <f t="shared" si="0"/>
        <v>817</v>
      </c>
      <c r="AE16" s="154">
        <f t="shared" si="6"/>
        <v>0.81699999999999995</v>
      </c>
      <c r="AF16" s="148">
        <f t="shared" si="3"/>
        <v>817</v>
      </c>
      <c r="AG16" s="154">
        <f t="shared" si="7"/>
        <v>0.81699999999999995</v>
      </c>
      <c r="AH16" s="211">
        <f t="shared" si="4"/>
        <v>817</v>
      </c>
      <c r="AI16" s="212">
        <f t="shared" si="5"/>
        <v>5.4466666666666663E-2</v>
      </c>
      <c r="AJ16" s="122" t="s">
        <v>59</v>
      </c>
      <c r="AK16" s="144"/>
      <c r="AL16" s="209" t="s">
        <v>222</v>
      </c>
    </row>
    <row r="17" spans="1:47" ht="91.5" customHeight="1" x14ac:dyDescent="0.25">
      <c r="A17" s="122">
        <v>240211</v>
      </c>
      <c r="B17" s="231"/>
      <c r="C17" s="122" t="s">
        <v>60</v>
      </c>
      <c r="D17" s="210" t="s">
        <v>61</v>
      </c>
      <c r="E17" s="194" t="s">
        <v>48</v>
      </c>
      <c r="F17" s="164">
        <v>2200</v>
      </c>
      <c r="G17" s="144" t="s">
        <v>49</v>
      </c>
      <c r="H17" s="163">
        <v>450</v>
      </c>
      <c r="I17" s="155">
        <f t="shared" si="1"/>
        <v>450</v>
      </c>
      <c r="J17" s="163">
        <v>600</v>
      </c>
      <c r="K17" s="19"/>
      <c r="L17" s="163">
        <v>600</v>
      </c>
      <c r="M17" s="129"/>
      <c r="N17" s="166">
        <v>550</v>
      </c>
      <c r="O17" s="129"/>
      <c r="P17" s="159">
        <v>51</v>
      </c>
      <c r="Q17" s="160">
        <v>0</v>
      </c>
      <c r="R17" s="159">
        <v>0</v>
      </c>
      <c r="S17" s="159">
        <v>0</v>
      </c>
      <c r="T17" s="157">
        <v>35</v>
      </c>
      <c r="U17" s="157">
        <v>110</v>
      </c>
      <c r="V17" s="148">
        <f t="shared" si="8"/>
        <v>196</v>
      </c>
      <c r="W17" s="198">
        <f t="shared" si="2"/>
        <v>0.43555555555555553</v>
      </c>
      <c r="X17" s="17">
        <v>60</v>
      </c>
      <c r="Y17" s="201">
        <v>100</v>
      </c>
      <c r="Z17" s="203">
        <v>9</v>
      </c>
      <c r="AA17" s="205">
        <v>30</v>
      </c>
      <c r="AB17" s="17">
        <v>39</v>
      </c>
      <c r="AC17" s="17">
        <v>16</v>
      </c>
      <c r="AD17" s="148">
        <f t="shared" ref="AD17" si="9">+SUM(X17:AC17)</f>
        <v>254</v>
      </c>
      <c r="AE17" s="154">
        <f t="shared" si="6"/>
        <v>0.56444444444444442</v>
      </c>
      <c r="AF17" s="148">
        <f t="shared" si="3"/>
        <v>450</v>
      </c>
      <c r="AG17" s="154">
        <f t="shared" si="7"/>
        <v>1</v>
      </c>
      <c r="AH17" s="211">
        <f t="shared" si="4"/>
        <v>450</v>
      </c>
      <c r="AI17" s="212">
        <f t="shared" si="5"/>
        <v>0.20454545454545456</v>
      </c>
      <c r="AJ17" s="122" t="s">
        <v>62</v>
      </c>
      <c r="AK17" s="144"/>
      <c r="AL17" s="208" t="s">
        <v>219</v>
      </c>
    </row>
    <row r="18" spans="1:47" ht="48.75" customHeight="1" x14ac:dyDescent="0.25">
      <c r="A18" s="225" t="s">
        <v>66</v>
      </c>
      <c r="B18" s="226"/>
      <c r="C18" s="168" t="s">
        <v>67</v>
      </c>
      <c r="D18" s="169" t="s">
        <v>68</v>
      </c>
      <c r="E18" s="195" t="s">
        <v>48</v>
      </c>
      <c r="F18" s="170">
        <v>1260</v>
      </c>
      <c r="G18" s="171" t="s">
        <v>49</v>
      </c>
      <c r="H18" s="170">
        <v>315</v>
      </c>
      <c r="I18" s="172">
        <f>+AF18</f>
        <v>388</v>
      </c>
      <c r="J18" s="173">
        <v>315</v>
      </c>
      <c r="K18" s="174"/>
      <c r="L18" s="173">
        <v>315</v>
      </c>
      <c r="M18" s="175"/>
      <c r="N18" s="173">
        <v>315</v>
      </c>
      <c r="O18" s="175"/>
      <c r="P18" s="176">
        <v>1</v>
      </c>
      <c r="Q18" s="176">
        <v>0</v>
      </c>
      <c r="R18" s="177">
        <v>0</v>
      </c>
      <c r="S18" s="177">
        <v>0</v>
      </c>
      <c r="T18" s="178">
        <v>3</v>
      </c>
      <c r="U18" s="178">
        <v>1</v>
      </c>
      <c r="V18" s="170">
        <f t="shared" si="8"/>
        <v>5</v>
      </c>
      <c r="W18" s="198">
        <f t="shared" si="2"/>
        <v>1.5873015873015872E-2</v>
      </c>
      <c r="X18" s="187">
        <v>0</v>
      </c>
      <c r="Y18" s="202">
        <v>1</v>
      </c>
      <c r="Z18" s="202">
        <v>112</v>
      </c>
      <c r="AA18" s="202">
        <v>1</v>
      </c>
      <c r="AB18" s="187">
        <v>0</v>
      </c>
      <c r="AC18" s="202">
        <v>269</v>
      </c>
      <c r="AD18" s="170">
        <f>+SUM(X18:AC18)</f>
        <v>383</v>
      </c>
      <c r="AE18" s="154">
        <f>+AD18/H18</f>
        <v>1.2158730158730158</v>
      </c>
      <c r="AF18" s="170">
        <f>+V18+AD18</f>
        <v>388</v>
      </c>
      <c r="AG18" s="154">
        <f t="shared" si="7"/>
        <v>1.2317460317460318</v>
      </c>
      <c r="AH18" s="211">
        <f t="shared" si="4"/>
        <v>388</v>
      </c>
      <c r="AI18" s="212">
        <f t="shared" si="5"/>
        <v>0.30793650793650795</v>
      </c>
      <c r="AJ18" s="179" t="s">
        <v>209</v>
      </c>
      <c r="AK18" s="171"/>
      <c r="AL18" s="180" t="s">
        <v>220</v>
      </c>
    </row>
    <row r="19" spans="1:47" ht="60.75" customHeight="1" x14ac:dyDescent="0.25">
      <c r="A19" s="227"/>
      <c r="B19" s="228"/>
      <c r="C19" s="168" t="s">
        <v>69</v>
      </c>
      <c r="D19" s="169" t="s">
        <v>70</v>
      </c>
      <c r="E19" s="195" t="s">
        <v>48</v>
      </c>
      <c r="F19" s="170">
        <v>12000</v>
      </c>
      <c r="G19" s="171" t="s">
        <v>49</v>
      </c>
      <c r="H19" s="170">
        <v>1000</v>
      </c>
      <c r="I19" s="172">
        <f t="shared" ref="I19" si="10">+AF19</f>
        <v>513</v>
      </c>
      <c r="J19" s="173">
        <v>4000</v>
      </c>
      <c r="K19" s="174"/>
      <c r="L19" s="173">
        <v>4000</v>
      </c>
      <c r="M19" s="175"/>
      <c r="N19" s="173">
        <v>3000</v>
      </c>
      <c r="O19" s="175"/>
      <c r="P19" s="176">
        <v>0</v>
      </c>
      <c r="Q19" s="176">
        <v>43</v>
      </c>
      <c r="R19" s="181">
        <v>106</v>
      </c>
      <c r="S19" s="177">
        <v>173</v>
      </c>
      <c r="T19" s="178">
        <v>0</v>
      </c>
      <c r="U19" s="178">
        <v>0</v>
      </c>
      <c r="V19" s="170">
        <f t="shared" si="8"/>
        <v>322</v>
      </c>
      <c r="W19" s="198">
        <f t="shared" si="2"/>
        <v>0.32200000000000001</v>
      </c>
      <c r="X19" s="187">
        <v>0</v>
      </c>
      <c r="Y19" s="187">
        <v>0</v>
      </c>
      <c r="Z19" s="204">
        <v>0</v>
      </c>
      <c r="AA19" s="202">
        <v>0</v>
      </c>
      <c r="AB19" s="187">
        <v>0</v>
      </c>
      <c r="AC19" s="202">
        <v>191</v>
      </c>
      <c r="AD19" s="170">
        <f t="shared" ref="AD19" si="11">+SUM(X19:AC19)</f>
        <v>191</v>
      </c>
      <c r="AE19" s="154">
        <f>+AD19/H19</f>
        <v>0.191</v>
      </c>
      <c r="AF19" s="170">
        <f>+V19+AD19</f>
        <v>513</v>
      </c>
      <c r="AG19" s="154">
        <f t="shared" si="7"/>
        <v>0.51300000000000001</v>
      </c>
      <c r="AH19" s="211">
        <f t="shared" si="4"/>
        <v>513</v>
      </c>
      <c r="AI19" s="212">
        <f>+AH19/F19</f>
        <v>4.2750000000000003E-2</v>
      </c>
      <c r="AJ19" s="179" t="s">
        <v>209</v>
      </c>
      <c r="AK19" s="171"/>
      <c r="AL19" s="182" t="s">
        <v>221</v>
      </c>
    </row>
    <row r="20" spans="1:47" ht="24.75" customHeight="1" x14ac:dyDescent="0.25">
      <c r="AH20"/>
    </row>
    <row r="22" spans="1:47" ht="21" x14ac:dyDescent="0.25">
      <c r="A22" s="9" t="s">
        <v>71</v>
      </c>
      <c r="B22" s="1"/>
      <c r="C22" s="1"/>
      <c r="D22" s="1"/>
      <c r="E22" s="3"/>
      <c r="M22" s="1"/>
      <c r="N22" s="1"/>
      <c r="O22" s="1"/>
      <c r="W22" s="1"/>
      <c r="X22" s="1"/>
      <c r="Y22" s="1"/>
      <c r="Z22" s="1"/>
      <c r="AA22" s="130"/>
      <c r="AB22" s="25"/>
      <c r="AC22" s="25"/>
      <c r="AD22" s="25"/>
      <c r="AE22" s="25"/>
      <c r="AF22" s="26"/>
      <c r="AG22" s="26"/>
      <c r="AH22" s="26"/>
      <c r="AI22" s="26"/>
      <c r="AJ22" s="1"/>
      <c r="AK22" s="1"/>
      <c r="AL22" s="1"/>
      <c r="AS22" s="20"/>
      <c r="AT22" s="20"/>
      <c r="AU22" s="4"/>
    </row>
    <row r="23" spans="1:47" ht="28.5" customHeight="1" x14ac:dyDescent="0.25">
      <c r="A23" s="131"/>
      <c r="B23" s="132"/>
      <c r="C23" s="132"/>
      <c r="D23" s="132"/>
      <c r="E23" s="133"/>
      <c r="F23" s="162"/>
      <c r="M23" s="1"/>
      <c r="N23" s="1"/>
      <c r="O23" s="1"/>
      <c r="W23" s="1"/>
      <c r="X23" s="1"/>
      <c r="Y23" s="1"/>
      <c r="Z23" s="1"/>
      <c r="AA23" s="130"/>
      <c r="AB23" s="25"/>
      <c r="AC23" s="25"/>
      <c r="AD23" s="25"/>
      <c r="AE23" s="25"/>
      <c r="AF23" s="26"/>
      <c r="AG23" s="26"/>
      <c r="AH23" s="26"/>
      <c r="AI23" s="26"/>
      <c r="AJ23" s="1"/>
      <c r="AK23" s="1"/>
      <c r="AL23" s="1"/>
      <c r="AS23" s="20"/>
      <c r="AT23" s="20"/>
      <c r="AU23" s="4"/>
    </row>
    <row r="24" spans="1:47" x14ac:dyDescent="0.25">
      <c r="A24" s="2"/>
      <c r="B24" s="1"/>
      <c r="C24" s="1"/>
      <c r="D24" s="1"/>
      <c r="E24" s="3"/>
      <c r="M24" s="1"/>
      <c r="N24" s="1"/>
      <c r="O24" s="1"/>
      <c r="W24" s="1"/>
      <c r="X24" s="1"/>
      <c r="Y24" s="1"/>
      <c r="Z24" s="1"/>
      <c r="AA24" s="130"/>
      <c r="AB24" s="25"/>
      <c r="AC24" s="25"/>
      <c r="AD24" s="25"/>
      <c r="AE24" s="25"/>
      <c r="AF24" s="26"/>
      <c r="AG24" s="26"/>
      <c r="AH24" s="26"/>
      <c r="AI24" s="26"/>
      <c r="AJ24" s="1"/>
      <c r="AK24" s="1"/>
      <c r="AL24" s="1"/>
      <c r="AS24" s="20"/>
      <c r="AT24" s="20"/>
      <c r="AU24" s="4"/>
    </row>
    <row r="25" spans="1:47" x14ac:dyDescent="0.25">
      <c r="A25" s="2"/>
      <c r="B25" s="1"/>
      <c r="C25" s="1"/>
      <c r="D25" s="1"/>
      <c r="E25" s="3"/>
      <c r="M25" s="1"/>
      <c r="N25" s="1"/>
      <c r="O25" s="1"/>
      <c r="W25" s="1"/>
      <c r="X25" s="1"/>
      <c r="Y25" s="1"/>
      <c r="Z25" s="1"/>
      <c r="AA25" s="130"/>
      <c r="AB25" s="25"/>
      <c r="AC25" s="25"/>
      <c r="AD25" s="25"/>
      <c r="AE25" s="25"/>
      <c r="AF25" s="26"/>
      <c r="AG25" s="26"/>
      <c r="AH25" s="26"/>
      <c r="AI25" s="26"/>
      <c r="AJ25" s="1"/>
      <c r="AK25" s="1"/>
      <c r="AL25" s="1"/>
      <c r="AS25" s="20"/>
      <c r="AT25" s="20"/>
      <c r="AU25" s="4"/>
    </row>
    <row r="26" spans="1:47" ht="19.5" thickBot="1" x14ac:dyDescent="0.3">
      <c r="A26" s="10" t="s">
        <v>72</v>
      </c>
      <c r="B26" s="1"/>
    </row>
    <row r="27" spans="1:47" ht="21" x14ac:dyDescent="0.25">
      <c r="A27" s="196" t="s">
        <v>73</v>
      </c>
      <c r="B27" s="196"/>
      <c r="D27" s="167"/>
    </row>
    <row r="28" spans="1:47" ht="19.5" customHeight="1" x14ac:dyDescent="0.25">
      <c r="A28" s="197" t="s">
        <v>74</v>
      </c>
      <c r="B28" s="197"/>
      <c r="D28" s="125"/>
    </row>
    <row r="29" spans="1:47" ht="21.75" thickBot="1" x14ac:dyDescent="0.3">
      <c r="A29" s="196" t="s">
        <v>75</v>
      </c>
      <c r="B29" s="196"/>
      <c r="D29" s="13"/>
    </row>
    <row r="30" spans="1:47" ht="16.5" customHeight="1" x14ac:dyDescent="0.25">
      <c r="A30" s="197" t="s">
        <v>76</v>
      </c>
      <c r="B30" s="197"/>
      <c r="D30" s="12"/>
    </row>
    <row r="31" spans="1:47" ht="18.75" customHeight="1" x14ac:dyDescent="0.25">
      <c r="A31" s="197" t="s">
        <v>77</v>
      </c>
      <c r="B31" s="197"/>
      <c r="D31" s="24"/>
      <c r="E31" s="3"/>
      <c r="W31" s="120"/>
      <c r="X31" s="120"/>
      <c r="Y31" s="120"/>
      <c r="Z31" s="120"/>
      <c r="AA31" s="120"/>
      <c r="AB31" s="120"/>
      <c r="AC31" s="120"/>
      <c r="AD31" s="120"/>
      <c r="AE31" s="120"/>
      <c r="AF31" s="120"/>
      <c r="AG31" s="120"/>
      <c r="AJ31" s="119"/>
    </row>
    <row r="32" spans="1:47" ht="15.75" x14ac:dyDescent="0.25">
      <c r="A32" s="11"/>
      <c r="B32" s="11"/>
      <c r="W32" s="120"/>
      <c r="X32" s="120"/>
      <c r="Y32" s="120"/>
      <c r="Z32" s="120"/>
      <c r="AA32" s="120"/>
      <c r="AB32" s="120"/>
      <c r="AC32" s="120"/>
      <c r="AD32" s="120"/>
      <c r="AE32" s="120"/>
      <c r="AF32" s="120"/>
      <c r="AG32" s="120"/>
      <c r="AJ32" s="119"/>
    </row>
    <row r="33" spans="1:36" ht="15.75" x14ac:dyDescent="0.25">
      <c r="A33" s="11"/>
      <c r="B33" s="11"/>
      <c r="W33" s="120"/>
      <c r="X33" s="120"/>
      <c r="Y33" s="120"/>
      <c r="Z33" s="120"/>
      <c r="AA33" s="120"/>
      <c r="AB33" s="120"/>
      <c r="AC33" s="120"/>
      <c r="AD33" s="120"/>
      <c r="AE33" s="120"/>
      <c r="AF33" s="120"/>
      <c r="AG33" s="120"/>
      <c r="AJ33" s="119"/>
    </row>
    <row r="34" spans="1:36" ht="15.75" x14ac:dyDescent="0.25">
      <c r="A34" s="11"/>
      <c r="B34" s="11"/>
      <c r="W34" s="120"/>
      <c r="X34" s="120"/>
      <c r="Y34" s="120"/>
      <c r="Z34" s="120"/>
      <c r="AA34" s="120"/>
      <c r="AB34" s="120"/>
      <c r="AC34" s="120"/>
      <c r="AD34" s="120"/>
      <c r="AE34" s="120"/>
      <c r="AF34" s="120"/>
      <c r="AG34" s="120"/>
      <c r="AJ34" s="119"/>
    </row>
    <row r="35" spans="1:36" ht="24.75" customHeight="1" x14ac:dyDescent="0.25">
      <c r="A35" s="216" t="s">
        <v>78</v>
      </c>
      <c r="B35" s="183" t="s">
        <v>203</v>
      </c>
      <c r="C35" s="218" t="s">
        <v>79</v>
      </c>
      <c r="D35" s="184" t="s">
        <v>206</v>
      </c>
      <c r="E35" s="219" t="s">
        <v>80</v>
      </c>
      <c r="F35" s="220" t="s">
        <v>210</v>
      </c>
      <c r="G35" s="221"/>
      <c r="H35" s="221"/>
      <c r="I35" s="221"/>
      <c r="J35" s="221"/>
      <c r="K35" s="221"/>
      <c r="L35" s="221"/>
      <c r="M35" s="221"/>
      <c r="N35" s="221"/>
      <c r="O35" s="221"/>
      <c r="P35" s="221"/>
      <c r="Q35" s="222"/>
    </row>
    <row r="36" spans="1:36" ht="30.75" customHeight="1" x14ac:dyDescent="0.25">
      <c r="A36" s="216"/>
      <c r="B36" s="183" t="s">
        <v>204</v>
      </c>
      <c r="C36" s="218"/>
      <c r="D36" s="183" t="s">
        <v>204</v>
      </c>
      <c r="E36" s="219"/>
      <c r="F36" s="220" t="s">
        <v>211</v>
      </c>
      <c r="G36" s="221"/>
      <c r="H36" s="221"/>
      <c r="I36" s="221"/>
      <c r="J36" s="221"/>
      <c r="K36" s="221"/>
      <c r="L36" s="221"/>
      <c r="M36" s="221"/>
      <c r="N36" s="221"/>
      <c r="O36" s="221"/>
      <c r="P36" s="221"/>
      <c r="Q36" s="222"/>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8" priority="10" operator="lessThan">
      <formula>1%</formula>
    </cfRule>
    <cfRule type="cellIs" dxfId="7" priority="11" operator="between">
      <formula>0.01</formula>
      <formula>0.49</formula>
    </cfRule>
    <cfRule type="cellIs" dxfId="6" priority="12" operator="greaterThan">
      <formula>0.5</formula>
    </cfRule>
  </conditionalFormatting>
  <conditionalFormatting sqref="AE12:AE19">
    <cfRule type="cellIs" dxfId="5" priority="7" operator="lessThan">
      <formula>0.01</formula>
    </cfRule>
    <cfRule type="cellIs" dxfId="4" priority="8" operator="between">
      <formula>0.01</formula>
      <formula>0.49</formula>
    </cfRule>
    <cfRule type="cellIs" dxfId="3" priority="9" operator="greaterThan">
      <formula>0.5</formula>
    </cfRule>
  </conditionalFormatting>
  <conditionalFormatting sqref="AG12:AG19">
    <cfRule type="cellIs" dxfId="2" priority="4" operator="between">
      <formula>0.04</formula>
      <formula>0.78</formula>
    </cfRule>
    <cfRule type="cellIs" dxfId="1" priority="5" operator="lessThan">
      <formula>0.4</formula>
    </cfRule>
    <cfRule type="cellIs" dxfId="0" priority="6" operator="greaterThan">
      <formula>0.8</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4" customWidth="1"/>
    <col min="2" max="2" width="63.5703125" customWidth="1"/>
    <col min="3" max="3" width="24" style="55" customWidth="1"/>
    <col min="4" max="4" width="23.5703125" style="55" customWidth="1"/>
    <col min="5" max="5" width="34.85546875" style="55" customWidth="1"/>
    <col min="6" max="6" width="37.42578125" customWidth="1"/>
    <col min="7" max="7" width="20.7109375" customWidth="1"/>
  </cols>
  <sheetData>
    <row r="1" spans="1:5" s="30" customFormat="1" ht="45" x14ac:dyDescent="0.25">
      <c r="A1" s="27" t="s">
        <v>81</v>
      </c>
      <c r="B1" s="28" t="s">
        <v>82</v>
      </c>
      <c r="C1" s="28" t="s">
        <v>83</v>
      </c>
      <c r="D1" s="28" t="s">
        <v>84</v>
      </c>
      <c r="E1" s="29" t="s">
        <v>85</v>
      </c>
    </row>
    <row r="2" spans="1:5" x14ac:dyDescent="0.25">
      <c r="A2" s="31" t="s">
        <v>86</v>
      </c>
      <c r="B2" s="32">
        <v>462837515</v>
      </c>
      <c r="C2" s="32">
        <v>458544520.75015002</v>
      </c>
      <c r="D2" s="32">
        <f t="shared" ref="D2:D24" si="0">+B2-C2</f>
        <v>4292994.2498499751</v>
      </c>
      <c r="E2" s="33"/>
    </row>
    <row r="3" spans="1:5" ht="24" x14ac:dyDescent="0.25">
      <c r="A3" s="34" t="s">
        <v>87</v>
      </c>
      <c r="B3" s="35">
        <v>14321969830</v>
      </c>
      <c r="C3" s="35">
        <v>22744637270.214577</v>
      </c>
      <c r="D3" s="36">
        <f>+B3-C3</f>
        <v>-8422667440.2145767</v>
      </c>
      <c r="E3" s="37" t="s">
        <v>88</v>
      </c>
    </row>
    <row r="4" spans="1:5" x14ac:dyDescent="0.25">
      <c r="A4" s="31" t="s">
        <v>89</v>
      </c>
      <c r="B4" s="32">
        <v>41513478872</v>
      </c>
      <c r="C4" s="32">
        <v>40772810534.447693</v>
      </c>
      <c r="D4" s="32">
        <f t="shared" si="0"/>
        <v>740668337.55230713</v>
      </c>
      <c r="E4" s="33"/>
    </row>
    <row r="5" spans="1:5" ht="45" x14ac:dyDescent="0.25">
      <c r="A5" s="38" t="s">
        <v>90</v>
      </c>
      <c r="B5" s="32">
        <v>17609115631</v>
      </c>
      <c r="C5" s="32">
        <v>12578571952.608334</v>
      </c>
      <c r="D5" s="32">
        <f t="shared" si="0"/>
        <v>5030543678.3916664</v>
      </c>
      <c r="E5" s="33"/>
    </row>
    <row r="6" spans="1:5" x14ac:dyDescent="0.25">
      <c r="A6" s="31" t="s">
        <v>91</v>
      </c>
      <c r="B6" s="32">
        <v>1795538738</v>
      </c>
      <c r="C6" s="32">
        <v>148615160.66496599</v>
      </c>
      <c r="D6" s="32">
        <f t="shared" si="0"/>
        <v>1646923577.3350339</v>
      </c>
      <c r="E6" s="33"/>
    </row>
    <row r="7" spans="1:5" x14ac:dyDescent="0.25">
      <c r="A7" s="31" t="s">
        <v>92</v>
      </c>
      <c r="B7" s="32">
        <v>5027695390</v>
      </c>
      <c r="C7" s="32">
        <v>4126412237.5356622</v>
      </c>
      <c r="D7" s="32">
        <f t="shared" si="0"/>
        <v>901283152.46433783</v>
      </c>
      <c r="E7" s="33"/>
    </row>
    <row r="8" spans="1:5" x14ac:dyDescent="0.25">
      <c r="A8" s="31" t="s">
        <v>93</v>
      </c>
      <c r="B8" s="32">
        <v>284805801</v>
      </c>
      <c r="C8" s="32">
        <v>284805801.37796807</v>
      </c>
      <c r="D8" s="32">
        <f t="shared" si="0"/>
        <v>-0.37796807289123535</v>
      </c>
      <c r="E8" s="33"/>
    </row>
    <row r="9" spans="1:5" x14ac:dyDescent="0.25">
      <c r="A9" s="31" t="s">
        <v>94</v>
      </c>
      <c r="B9" s="32">
        <v>1060000000</v>
      </c>
      <c r="C9" s="32">
        <v>955211693.6768893</v>
      </c>
      <c r="D9" s="32">
        <f t="shared" si="0"/>
        <v>104788306.3231107</v>
      </c>
      <c r="E9" s="33"/>
    </row>
    <row r="10" spans="1:5" ht="24" x14ac:dyDescent="0.25">
      <c r="A10" s="39" t="s">
        <v>95</v>
      </c>
      <c r="B10" s="40">
        <v>1339252071</v>
      </c>
      <c r="C10" s="40">
        <v>1339252071.3330276</v>
      </c>
      <c r="D10" s="40">
        <f t="shared" si="0"/>
        <v>-0.33302760124206543</v>
      </c>
      <c r="E10" s="41" t="s">
        <v>96</v>
      </c>
    </row>
    <row r="11" spans="1:5" x14ac:dyDescent="0.25">
      <c r="A11" s="31" t="s">
        <v>97</v>
      </c>
      <c r="B11" s="32">
        <v>434351340</v>
      </c>
      <c r="C11" s="32">
        <v>317674487.30708599</v>
      </c>
      <c r="D11" s="32">
        <f t="shared" si="0"/>
        <v>116676852.69291401</v>
      </c>
      <c r="E11" s="33"/>
    </row>
    <row r="12" spans="1:5" x14ac:dyDescent="0.25">
      <c r="A12" s="31" t="s">
        <v>98</v>
      </c>
      <c r="B12" s="32">
        <v>146000000</v>
      </c>
      <c r="C12" s="32">
        <v>145739698.41422197</v>
      </c>
      <c r="D12" s="32">
        <f t="shared" si="0"/>
        <v>260301.58577802777</v>
      </c>
      <c r="E12" s="33"/>
    </row>
    <row r="13" spans="1:5" ht="30" x14ac:dyDescent="0.25">
      <c r="A13" s="42" t="s">
        <v>99</v>
      </c>
      <c r="B13" s="40">
        <v>7831590388</v>
      </c>
      <c r="C13" s="40">
        <v>7115239857.4586487</v>
      </c>
      <c r="D13" s="40">
        <f t="shared" si="0"/>
        <v>716350530.54135132</v>
      </c>
      <c r="E13" s="43"/>
    </row>
    <row r="14" spans="1:5" ht="45" x14ac:dyDescent="0.25">
      <c r="A14" s="42" t="s">
        <v>100</v>
      </c>
      <c r="B14" s="40">
        <v>16041260647</v>
      </c>
      <c r="C14" s="40">
        <v>6601774947.3160334</v>
      </c>
      <c r="D14" s="40">
        <f t="shared" si="0"/>
        <v>9439485699.6839676</v>
      </c>
      <c r="E14" s="41"/>
    </row>
    <row r="15" spans="1:5" x14ac:dyDescent="0.25">
      <c r="A15" s="31" t="s">
        <v>101</v>
      </c>
      <c r="B15" s="32">
        <v>50000000</v>
      </c>
      <c r="C15" s="32">
        <v>49897706.387439996</v>
      </c>
      <c r="D15" s="32">
        <f t="shared" si="0"/>
        <v>102293.612560004</v>
      </c>
      <c r="E15" s="33"/>
    </row>
    <row r="16" spans="1:5" x14ac:dyDescent="0.25">
      <c r="A16" s="31" t="s">
        <v>102</v>
      </c>
      <c r="B16" s="32">
        <v>274833082</v>
      </c>
      <c r="C16" s="32">
        <v>273710549.38619</v>
      </c>
      <c r="D16" s="32">
        <f t="shared" si="0"/>
        <v>1122532.6138100028</v>
      </c>
      <c r="E16" s="33"/>
    </row>
    <row r="17" spans="1:7" ht="16.5" customHeight="1" x14ac:dyDescent="0.25">
      <c r="A17" s="44" t="s">
        <v>103</v>
      </c>
      <c r="B17" s="45">
        <v>1768461537</v>
      </c>
      <c r="C17" s="45">
        <v>1768461537</v>
      </c>
      <c r="D17" s="45">
        <f t="shared" si="0"/>
        <v>0</v>
      </c>
      <c r="E17" s="33"/>
    </row>
    <row r="18" spans="1:7" x14ac:dyDescent="0.25">
      <c r="A18" s="44" t="s">
        <v>104</v>
      </c>
      <c r="B18" s="45">
        <v>1495909812</v>
      </c>
      <c r="C18" s="45">
        <v>1495909812</v>
      </c>
      <c r="D18" s="45">
        <f t="shared" si="0"/>
        <v>0</v>
      </c>
      <c r="E18" s="33"/>
    </row>
    <row r="19" spans="1:7" x14ac:dyDescent="0.25">
      <c r="A19" s="44" t="s">
        <v>105</v>
      </c>
      <c r="B19" s="45">
        <v>3104297472</v>
      </c>
      <c r="C19" s="45">
        <v>3104297472</v>
      </c>
      <c r="D19" s="45">
        <f t="shared" si="0"/>
        <v>0</v>
      </c>
      <c r="E19" s="33"/>
    </row>
    <row r="20" spans="1:7" x14ac:dyDescent="0.25">
      <c r="A20" s="44" t="s">
        <v>106</v>
      </c>
      <c r="B20" s="45">
        <v>257506262</v>
      </c>
      <c r="C20" s="45">
        <v>257506262</v>
      </c>
      <c r="D20" s="45">
        <f t="shared" si="0"/>
        <v>0</v>
      </c>
      <c r="E20" s="33"/>
    </row>
    <row r="21" spans="1:7" x14ac:dyDescent="0.25">
      <c r="A21" s="44" t="s">
        <v>107</v>
      </c>
      <c r="B21" s="45">
        <v>8588622123</v>
      </c>
      <c r="C21" s="45">
        <v>8588622123</v>
      </c>
      <c r="D21" s="45">
        <f t="shared" si="0"/>
        <v>0</v>
      </c>
      <c r="E21" s="33"/>
    </row>
    <row r="22" spans="1:7" x14ac:dyDescent="0.25">
      <c r="A22" s="46" t="s">
        <v>108</v>
      </c>
      <c r="B22" s="47">
        <v>5000000000</v>
      </c>
      <c r="C22" s="47">
        <v>5000000000</v>
      </c>
      <c r="D22" s="47">
        <f t="shared" si="0"/>
        <v>0</v>
      </c>
      <c r="E22" s="48" t="s">
        <v>109</v>
      </c>
    </row>
    <row r="23" spans="1:7" x14ac:dyDescent="0.25">
      <c r="A23" s="46" t="s">
        <v>110</v>
      </c>
      <c r="B23" s="47">
        <v>224000000</v>
      </c>
      <c r="C23" s="47">
        <v>224000000</v>
      </c>
      <c r="D23" s="47">
        <f t="shared" si="0"/>
        <v>0</v>
      </c>
      <c r="E23" s="48" t="s">
        <v>109</v>
      </c>
    </row>
    <row r="24" spans="1:7" ht="15.75" thickBot="1" x14ac:dyDescent="0.3">
      <c r="A24" s="49" t="s">
        <v>111</v>
      </c>
      <c r="B24" s="50">
        <v>825938353</v>
      </c>
      <c r="C24" s="50">
        <v>825938353</v>
      </c>
      <c r="D24" s="50">
        <f t="shared" si="0"/>
        <v>0</v>
      </c>
      <c r="E24" s="51"/>
    </row>
    <row r="25" spans="1:7" x14ac:dyDescent="0.25">
      <c r="A25" s="52" t="s">
        <v>112</v>
      </c>
      <c r="B25" s="53">
        <f>SUM(B2:B24)</f>
        <v>129457464864</v>
      </c>
      <c r="C25" s="53">
        <f t="shared" ref="C25" si="1">SUM(C2:C24)</f>
        <v>119177634047.87888</v>
      </c>
      <c r="D25" s="53">
        <f>SUM(D2:D24)</f>
        <v>10279830816.121115</v>
      </c>
      <c r="E25"/>
    </row>
    <row r="26" spans="1:7" x14ac:dyDescent="0.25">
      <c r="E26" s="56"/>
    </row>
    <row r="29" spans="1:7" x14ac:dyDescent="0.25">
      <c r="A29" s="250" t="s">
        <v>113</v>
      </c>
      <c r="B29" s="250"/>
      <c r="C29" s="250"/>
      <c r="D29" s="250"/>
      <c r="E29" s="250"/>
      <c r="F29" s="250"/>
    </row>
    <row r="30" spans="1:7" x14ac:dyDescent="0.25">
      <c r="A30" s="57" t="s">
        <v>114</v>
      </c>
      <c r="B30" s="58" t="s">
        <v>115</v>
      </c>
      <c r="C30" s="59" t="s">
        <v>116</v>
      </c>
      <c r="D30" s="59" t="s">
        <v>117</v>
      </c>
      <c r="E30" s="59" t="s">
        <v>118</v>
      </c>
      <c r="F30" s="60" t="s">
        <v>119</v>
      </c>
      <c r="G30" s="60" t="s">
        <v>120</v>
      </c>
    </row>
    <row r="31" spans="1:7" ht="15" customHeight="1" x14ac:dyDescent="0.25">
      <c r="A31" s="234" t="s">
        <v>89</v>
      </c>
      <c r="B31" s="61" t="s">
        <v>121</v>
      </c>
      <c r="C31" s="251">
        <f>+D4</f>
        <v>740668337.55230713</v>
      </c>
      <c r="D31" s="62" t="s">
        <v>122</v>
      </c>
      <c r="E31" s="248"/>
      <c r="F31" s="232" t="s">
        <v>123</v>
      </c>
      <c r="G31" s="232" t="s">
        <v>124</v>
      </c>
    </row>
    <row r="32" spans="1:7" ht="23.25" thickBot="1" x14ac:dyDescent="0.3">
      <c r="A32" s="235"/>
      <c r="B32" s="63" t="s">
        <v>125</v>
      </c>
      <c r="C32" s="252"/>
      <c r="D32" s="64" t="s">
        <v>122</v>
      </c>
      <c r="E32" s="249"/>
      <c r="F32" s="244"/>
      <c r="G32" s="244"/>
    </row>
    <row r="33" spans="1:7" ht="15" customHeight="1" x14ac:dyDescent="0.25">
      <c r="A33" s="233" t="s">
        <v>90</v>
      </c>
      <c r="B33" s="65" t="s">
        <v>126</v>
      </c>
      <c r="C33" s="236">
        <f>+D5</f>
        <v>5030543678.3916664</v>
      </c>
      <c r="D33" s="246" t="s">
        <v>127</v>
      </c>
      <c r="E33" s="248"/>
      <c r="F33" s="66"/>
      <c r="G33" s="66"/>
    </row>
    <row r="34" spans="1:7" ht="81.75" customHeight="1" thickBot="1" x14ac:dyDescent="0.3">
      <c r="A34" s="235"/>
      <c r="B34" s="67" t="s">
        <v>128</v>
      </c>
      <c r="C34" s="238"/>
      <c r="D34" s="247"/>
      <c r="E34" s="249"/>
      <c r="F34" s="68" t="s">
        <v>129</v>
      </c>
      <c r="G34" s="68" t="s">
        <v>130</v>
      </c>
    </row>
    <row r="35" spans="1:7" ht="71.25" customHeight="1" thickBot="1" x14ac:dyDescent="0.3">
      <c r="A35" s="69" t="s">
        <v>91</v>
      </c>
      <c r="B35" s="70" t="s">
        <v>131</v>
      </c>
      <c r="C35" s="71">
        <f>+D6</f>
        <v>1646923577.3350339</v>
      </c>
      <c r="D35" s="64" t="s">
        <v>122</v>
      </c>
      <c r="E35" s="72" t="s">
        <v>132</v>
      </c>
      <c r="F35" s="68" t="s">
        <v>133</v>
      </c>
      <c r="G35" s="68" t="s">
        <v>134</v>
      </c>
    </row>
    <row r="36" spans="1:7" ht="45.75" customHeight="1" thickBot="1" x14ac:dyDescent="0.3">
      <c r="A36" s="69" t="s">
        <v>135</v>
      </c>
      <c r="B36" s="70" t="s">
        <v>136</v>
      </c>
      <c r="C36" s="71">
        <f>+D7</f>
        <v>901283152.46433783</v>
      </c>
      <c r="D36" s="64" t="s">
        <v>122</v>
      </c>
      <c r="E36" s="72" t="s">
        <v>137</v>
      </c>
      <c r="F36" s="68" t="s">
        <v>138</v>
      </c>
      <c r="G36" s="68" t="s">
        <v>139</v>
      </c>
    </row>
    <row r="37" spans="1:7" ht="18" customHeight="1" x14ac:dyDescent="0.25">
      <c r="A37" s="233" t="s">
        <v>94</v>
      </c>
      <c r="B37" s="61" t="s">
        <v>140</v>
      </c>
      <c r="C37" s="236"/>
      <c r="D37" s="62" t="s">
        <v>141</v>
      </c>
      <c r="E37" s="248" t="s">
        <v>142</v>
      </c>
      <c r="F37" s="243" t="s">
        <v>143</v>
      </c>
      <c r="G37" s="243" t="s">
        <v>144</v>
      </c>
    </row>
    <row r="38" spans="1:7" ht="27" customHeight="1" thickBot="1" x14ac:dyDescent="0.3">
      <c r="A38" s="235"/>
      <c r="B38" s="73" t="s">
        <v>145</v>
      </c>
      <c r="C38" s="238"/>
      <c r="D38" s="64"/>
      <c r="E38" s="249"/>
      <c r="F38" s="244"/>
      <c r="G38" s="244"/>
    </row>
    <row r="39" spans="1:7" ht="26.25" customHeight="1" x14ac:dyDescent="0.25">
      <c r="A39" s="234" t="s">
        <v>97</v>
      </c>
      <c r="B39" s="61" t="s">
        <v>146</v>
      </c>
      <c r="C39" s="236">
        <f>+D11</f>
        <v>116676852.69291401</v>
      </c>
      <c r="D39" s="62" t="s">
        <v>127</v>
      </c>
      <c r="E39" s="245" t="s">
        <v>147</v>
      </c>
      <c r="F39" s="243" t="s">
        <v>148</v>
      </c>
      <c r="G39" s="243" t="s">
        <v>149</v>
      </c>
    </row>
    <row r="40" spans="1:7" ht="30" customHeight="1" thickBot="1" x14ac:dyDescent="0.3">
      <c r="A40" s="235"/>
      <c r="B40" s="73" t="s">
        <v>150</v>
      </c>
      <c r="C40" s="238"/>
      <c r="D40" s="74"/>
      <c r="E40" s="240"/>
      <c r="F40" s="244"/>
      <c r="G40" s="244"/>
    </row>
    <row r="41" spans="1:7" x14ac:dyDescent="0.25">
      <c r="A41" s="233" t="s">
        <v>99</v>
      </c>
      <c r="B41" s="75" t="s">
        <v>151</v>
      </c>
      <c r="C41" s="236">
        <f>+D13</f>
        <v>716350530.54135132</v>
      </c>
      <c r="D41" s="62" t="s">
        <v>122</v>
      </c>
      <c r="E41" s="239" t="s">
        <v>152</v>
      </c>
      <c r="F41" s="66" t="s">
        <v>153</v>
      </c>
      <c r="G41" s="66" t="s">
        <v>154</v>
      </c>
    </row>
    <row r="42" spans="1:7" ht="24.75" x14ac:dyDescent="0.25">
      <c r="A42" s="234"/>
      <c r="B42" s="75" t="s">
        <v>155</v>
      </c>
      <c r="C42" s="237"/>
      <c r="D42" s="76" t="s">
        <v>156</v>
      </c>
      <c r="E42" s="239"/>
      <c r="F42" s="66"/>
      <c r="G42" s="66"/>
    </row>
    <row r="43" spans="1:7" ht="15.75" thickBot="1" x14ac:dyDescent="0.3">
      <c r="A43" s="235"/>
      <c r="B43" s="73" t="s">
        <v>157</v>
      </c>
      <c r="C43" s="238"/>
      <c r="D43" s="64" t="s">
        <v>141</v>
      </c>
      <c r="E43" s="240"/>
      <c r="F43" s="68" t="s">
        <v>158</v>
      </c>
      <c r="G43" s="68" t="s">
        <v>159</v>
      </c>
    </row>
    <row r="44" spans="1:7" ht="24.75" customHeight="1" x14ac:dyDescent="0.25">
      <c r="A44" s="233" t="s">
        <v>100</v>
      </c>
      <c r="B44" s="77" t="s">
        <v>160</v>
      </c>
      <c r="C44" s="236">
        <f>+D14</f>
        <v>9439485699.6839676</v>
      </c>
      <c r="D44" s="62" t="s">
        <v>122</v>
      </c>
      <c r="E44" s="241"/>
      <c r="F44" s="232" t="s">
        <v>161</v>
      </c>
      <c r="G44" s="232" t="s">
        <v>154</v>
      </c>
    </row>
    <row r="45" spans="1:7" ht="24.75" x14ac:dyDescent="0.25">
      <c r="A45" s="234"/>
      <c r="B45" s="78" t="s">
        <v>162</v>
      </c>
      <c r="C45" s="237"/>
      <c r="D45" s="62" t="s">
        <v>122</v>
      </c>
      <c r="E45" s="241"/>
      <c r="F45" s="232"/>
      <c r="G45" s="232"/>
    </row>
    <row r="46" spans="1:7" ht="25.5" customHeight="1" x14ac:dyDescent="0.25">
      <c r="A46" s="234"/>
      <c r="B46" s="79" t="s">
        <v>163</v>
      </c>
      <c r="C46" s="237"/>
      <c r="D46" s="62" t="s">
        <v>122</v>
      </c>
      <c r="E46" s="241"/>
      <c r="F46" s="232"/>
      <c r="G46" s="232"/>
    </row>
    <row r="47" spans="1:7" ht="41.25" customHeight="1" thickBot="1" x14ac:dyDescent="0.3">
      <c r="A47" s="235"/>
      <c r="B47" s="80" t="s">
        <v>164</v>
      </c>
      <c r="C47" s="238"/>
      <c r="D47" s="74"/>
      <c r="E47" s="242"/>
      <c r="F47" s="68" t="s">
        <v>165</v>
      </c>
      <c r="G47" s="68" t="s">
        <v>130</v>
      </c>
    </row>
    <row r="48" spans="1:7" x14ac:dyDescent="0.25">
      <c r="A48" s="81"/>
      <c r="B48" s="82" t="s">
        <v>166</v>
      </c>
      <c r="C48" s="83">
        <f>SUM(C31:C47)</f>
        <v>18591931828.661579</v>
      </c>
    </row>
    <row r="50" spans="1:5" x14ac:dyDescent="0.25">
      <c r="A50" s="84" t="s">
        <v>167</v>
      </c>
      <c r="B50" s="84"/>
      <c r="C50" s="84"/>
      <c r="D50" s="84"/>
      <c r="E50"/>
    </row>
    <row r="51" spans="1:5" x14ac:dyDescent="0.25">
      <c r="A51" s="85" t="s">
        <v>168</v>
      </c>
      <c r="B51" s="86" t="s">
        <v>116</v>
      </c>
      <c r="C51" s="86" t="s">
        <v>169</v>
      </c>
      <c r="D51" s="86" t="s">
        <v>170</v>
      </c>
      <c r="E51" s="87" t="s">
        <v>171</v>
      </c>
    </row>
    <row r="52" spans="1:5" ht="56.25" x14ac:dyDescent="0.25">
      <c r="A52" s="42" t="s">
        <v>100</v>
      </c>
      <c r="B52" s="88">
        <f>+D3</f>
        <v>-8422667440.2145767</v>
      </c>
      <c r="C52" s="89" t="s">
        <v>87</v>
      </c>
      <c r="D52" s="90" t="s">
        <v>172</v>
      </c>
      <c r="E52" s="91" t="s">
        <v>173</v>
      </c>
    </row>
    <row r="53" spans="1:5" ht="48" x14ac:dyDescent="0.25">
      <c r="A53" s="39" t="s">
        <v>92</v>
      </c>
      <c r="B53" s="92">
        <v>159027035</v>
      </c>
      <c r="C53" s="93" t="s">
        <v>93</v>
      </c>
      <c r="D53" s="94" t="s">
        <v>174</v>
      </c>
      <c r="E53" s="91" t="s">
        <v>175</v>
      </c>
    </row>
    <row r="54" spans="1:5" x14ac:dyDescent="0.25">
      <c r="A54"/>
      <c r="B54" s="55"/>
      <c r="E54"/>
    </row>
    <row r="55" spans="1:5" ht="15.75" thickBot="1" x14ac:dyDescent="0.3">
      <c r="A55"/>
      <c r="B55" s="55"/>
      <c r="E55"/>
    </row>
    <row r="56" spans="1:5" ht="15.75" x14ac:dyDescent="0.25">
      <c r="A56" s="95" t="s">
        <v>176</v>
      </c>
      <c r="B56" s="96"/>
      <c r="E56"/>
    </row>
    <row r="57" spans="1:5" x14ac:dyDescent="0.25">
      <c r="A57" s="97" t="s">
        <v>177</v>
      </c>
      <c r="B57" s="98" t="s">
        <v>116</v>
      </c>
      <c r="E57"/>
    </row>
    <row r="58" spans="1:5" x14ac:dyDescent="0.25">
      <c r="A58" s="31" t="s">
        <v>178</v>
      </c>
      <c r="B58" s="99">
        <f>+C78</f>
        <v>126052345944</v>
      </c>
      <c r="E58"/>
    </row>
    <row r="59" spans="1:5" x14ac:dyDescent="0.25">
      <c r="A59" s="31" t="s">
        <v>179</v>
      </c>
      <c r="B59" s="99">
        <f>+C83</f>
        <v>28064619790</v>
      </c>
      <c r="E59"/>
    </row>
    <row r="60" spans="1:5" ht="24" x14ac:dyDescent="0.25">
      <c r="A60" s="100" t="s">
        <v>180</v>
      </c>
      <c r="B60" s="101">
        <f>+C79-B59</f>
        <v>6136338428</v>
      </c>
      <c r="C60" s="102" t="s">
        <v>181</v>
      </c>
      <c r="E60"/>
    </row>
    <row r="61" spans="1:5" x14ac:dyDescent="0.25">
      <c r="A61" s="31" t="s">
        <v>182</v>
      </c>
      <c r="B61" s="99">
        <f>+B58-B59-B60</f>
        <v>91851387726</v>
      </c>
      <c r="E61"/>
    </row>
    <row r="62" spans="1:5" ht="15.75" thickBot="1" x14ac:dyDescent="0.3">
      <c r="A62" s="103" t="s">
        <v>183</v>
      </c>
      <c r="B62" s="104">
        <f>+B59/B58</f>
        <v>0.22264258217350422</v>
      </c>
      <c r="E62"/>
    </row>
    <row r="63" spans="1:5" x14ac:dyDescent="0.25">
      <c r="A63"/>
      <c r="B63" s="105"/>
      <c r="E63"/>
    </row>
    <row r="64" spans="1:5" x14ac:dyDescent="0.25">
      <c r="A64"/>
      <c r="B64" s="106"/>
      <c r="E64"/>
    </row>
    <row r="65" spans="1:5" x14ac:dyDescent="0.25">
      <c r="A65" s="107" t="s">
        <v>184</v>
      </c>
      <c r="B65" s="107"/>
      <c r="C65" s="107"/>
      <c r="E65"/>
    </row>
    <row r="66" spans="1:5" x14ac:dyDescent="0.25">
      <c r="A66" s="108" t="s">
        <v>185</v>
      </c>
      <c r="B66" s="109"/>
      <c r="C66" s="110">
        <v>118704526772</v>
      </c>
      <c r="E66"/>
    </row>
    <row r="67" spans="1:5" x14ac:dyDescent="0.25">
      <c r="A67" s="111" t="s">
        <v>186</v>
      </c>
      <c r="B67" s="55"/>
      <c r="C67" s="55">
        <f>+B68+B69+B70+B71</f>
        <v>12752938092</v>
      </c>
      <c r="E67"/>
    </row>
    <row r="68" spans="1:5" x14ac:dyDescent="0.25">
      <c r="A68" t="s">
        <v>187</v>
      </c>
      <c r="B68" s="112">
        <v>7025971007</v>
      </c>
      <c r="E68"/>
    </row>
    <row r="69" spans="1:5" x14ac:dyDescent="0.25">
      <c r="A69" t="s">
        <v>188</v>
      </c>
      <c r="B69" s="112">
        <v>1495909812</v>
      </c>
      <c r="E69"/>
    </row>
    <row r="70" spans="1:5" x14ac:dyDescent="0.25">
      <c r="A70" t="s">
        <v>189</v>
      </c>
      <c r="B70" s="112">
        <v>825938353</v>
      </c>
      <c r="E70"/>
    </row>
    <row r="71" spans="1:5" x14ac:dyDescent="0.25">
      <c r="A71" s="113" t="s">
        <v>190</v>
      </c>
      <c r="B71" s="114">
        <v>3405118920</v>
      </c>
      <c r="C71" s="115"/>
      <c r="E71"/>
    </row>
    <row r="72" spans="1:5" x14ac:dyDescent="0.25">
      <c r="A72" s="111" t="s">
        <v>191</v>
      </c>
      <c r="B72" s="112"/>
      <c r="C72" s="55">
        <f>-B73</f>
        <v>-2000000000</v>
      </c>
      <c r="E72"/>
    </row>
    <row r="73" spans="1:5" x14ac:dyDescent="0.25">
      <c r="A73" t="s">
        <v>192</v>
      </c>
      <c r="B73" s="112">
        <v>2000000000</v>
      </c>
      <c r="E73"/>
    </row>
    <row r="74" spans="1:5" x14ac:dyDescent="0.25">
      <c r="A74" s="116" t="s">
        <v>193</v>
      </c>
      <c r="B74" s="53"/>
      <c r="C74" s="117">
        <f>+C66+C67+C72</f>
        <v>129457464864</v>
      </c>
      <c r="E74"/>
    </row>
    <row r="78" spans="1:5" x14ac:dyDescent="0.25">
      <c r="B78" s="118" t="s">
        <v>194</v>
      </c>
      <c r="C78" s="118">
        <v>126052345944</v>
      </c>
    </row>
    <row r="79" spans="1:5" x14ac:dyDescent="0.25">
      <c r="B79" s="118" t="s">
        <v>195</v>
      </c>
      <c r="C79" s="118">
        <v>34200958218</v>
      </c>
    </row>
    <row r="80" spans="1:5" x14ac:dyDescent="0.25">
      <c r="B80" s="118" t="s">
        <v>196</v>
      </c>
      <c r="C80" s="118">
        <v>91851387726</v>
      </c>
    </row>
    <row r="81" spans="2:3" x14ac:dyDescent="0.25">
      <c r="B81" s="118" t="s">
        <v>119</v>
      </c>
      <c r="C81" s="118">
        <v>11074423275</v>
      </c>
    </row>
    <row r="82" spans="2:3" x14ac:dyDescent="0.25">
      <c r="B82" s="118" t="s">
        <v>197</v>
      </c>
      <c r="C82" s="118">
        <v>16990196515</v>
      </c>
    </row>
    <row r="83" spans="2:3" x14ac:dyDescent="0.25">
      <c r="B83" s="118" t="s">
        <v>179</v>
      </c>
      <c r="C83" s="118">
        <f>+C81+C82</f>
        <v>28064619790</v>
      </c>
    </row>
    <row r="84" spans="2:3" x14ac:dyDescent="0.25">
      <c r="B84" s="118" t="s">
        <v>198</v>
      </c>
      <c r="C84" s="118">
        <f>+C79-C83</f>
        <v>6136338428</v>
      </c>
    </row>
    <row r="85" spans="2:3" x14ac:dyDescent="0.25">
      <c r="B85" s="118"/>
      <c r="C85" s="118">
        <f>+C78-C80</f>
        <v>34200958218</v>
      </c>
    </row>
    <row r="86" spans="2:3" x14ac:dyDescent="0.25">
      <c r="B86" s="118"/>
      <c r="C86" s="118">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2025-02-12T19:45:26Z</dcterms:modified>
  <cp:category/>
  <cp:contentStatus/>
</cp:coreProperties>
</file>